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activeTab="7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<sst xmlns="http://schemas.openxmlformats.org/spreadsheetml/2006/main" count="3793" uniqueCount="1846">
  <si>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</si>
  <si>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</si>
  <si>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</si>
  <si>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</si>
  <si>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</si>
  <si>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</si>
  <si>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</si>
  <si>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</si>
  <si>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</si>
  <si>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</si>
  <si>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</si>
  <si>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</si>
  <si>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</si>
  <si>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</si>
  <si>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</si>
  <si>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</si>
  <si>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</si>
  <si>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</si>
  <si>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</si>
  <si>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</si>
  <si>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</si>
  <si>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</si>
  <si>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</si>
  <si>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</si>
  <si>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</si>
  <si>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</si>
  <si>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</si>
  <si>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</si>
  <si>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</si>
  <si>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</si>
  <si>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</si>
  <si>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</si>
  <si>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</si>
  <si>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</si>
  <si>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</si>
  <si>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</si>
  <si>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</si>
  <si>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</si>
  <si>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</si>
  <si>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</si>
  <si>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</si>
  <si>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</si>
  <si>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</si>
  <si>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</si>
  <si>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</si>
  <si>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</si>
  <si>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</si>
  <si>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</si>
  <si>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</si>
  <si>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</si>
  <si>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</si>
  <si>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</si>
  <si>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</si>
  <si>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</si>
  <si>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</si>
  <si>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</si>
  <si>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</si>
  <si>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</si>
  <si>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</si>
  <si>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</si>
  <si>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</si>
  <si>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</si>
  <si>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</si>
  <si>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</si>
  <si>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</si>
  <si>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</si>
  <si>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</si>
  <si>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</si>
  <si>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</si>
  <si>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</si>
  <si>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</si>
  <si>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</si>
  <si>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</si>
  <si>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</si>
  <si>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</si>
  <si>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</si>
  <si>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</si>
  <si>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</si>
  <si>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</si>
  <si>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</si>
  <si>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</si>
  <si>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</si>
  <si>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</si>
  <si>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</si>
  <si>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</si>
  <si>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</si>
  <si>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</si>
  <si>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</si>
  <si>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</si>
  <si>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</si>
  <si>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</si>
  <si>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</si>
  <si>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</si>
  <si>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</si>
  <si>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</si>
  <si>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</si>
  <si>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</si>
  <si>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</si>
  <si>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</si>
  <si>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</si>
  <si>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</si>
  <si>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</si>
  <si>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</si>
  <si>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</si>
  <si>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</si>
  <si>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</si>
  <si>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</si>
  <si>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</si>
  <si>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</si>
  <si>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</si>
  <si>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</si>
  <si>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</si>
  <si>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</si>
  <si>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</si>
  <si>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</si>
  <si>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</si>
  <si>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</si>
  <si>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</si>
  <si>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</si>
  <si>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</si>
  <si>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</si>
  <si>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</si>
  <si>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</si>
  <si>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</si>
  <si>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</si>
  <si>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</si>
  <si>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</si>
  <si>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</si>
  <si>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</si>
  <si>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</si>
  <si>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</si>
  <si>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</si>
  <si>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</si>
  <si>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</si>
  <si>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</si>
  <si>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</si>
  <si>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</si>
  <si>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</si>
  <si>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</si>
  <si>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</si>
  <si>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</si>
  <si>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</si>
  <si>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</si>
  <si>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</si>
  <si>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</si>
  <si>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</si>
  <si>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</si>
  <si>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</si>
  <si>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</si>
  <si>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</si>
  <si>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</si>
  <si>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</si>
  <si>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</si>
  <si>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</si>
  <si>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</si>
  <si>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</si>
  <si>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</si>
  <si>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</si>
  <si>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</si>
  <si>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</si>
  <si>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</si>
  <si>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</si>
  <si>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</si>
  <si>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</si>
  <si>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</si>
  <si>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</si>
  <si>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</si>
  <si>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</si>
  <si>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</si>
  <si>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</si>
  <si>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</si>
  <si>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</si>
  <si>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</si>
  <si>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</si>
  <si>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</si>
  <si>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</si>
  <si>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</si>
  <si>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</si>
  <si>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</si>
  <si>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</si>
  <si>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</si>
  <si>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</si>
  <si>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</si>
  <si>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</si>
  <si>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</si>
  <si>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</si>
  <si>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</si>
  <si>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</si>
  <si>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</si>
  <si>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</si>
  <si>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</si>
  <si>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</si>
  <si>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</si>
  <si>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</si>
  <si>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</si>
  <si>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</si>
  <si>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</si>
  <si>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</si>
  <si>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</si>
  <si>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</si>
  <si>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</si>
  <si>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</si>
  <si>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</si>
  <si>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</si>
  <si>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</si>
  <si>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</si>
  <si>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</si>
  <si>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</si>
  <si>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</si>
  <si>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</si>
  <si>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</si>
  <si>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</si>
  <si>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</si>
  <si>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</si>
  <si>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</si>
  <si>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</si>
  <si>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</si>
  <si>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</si>
  <si>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</si>
  <si>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</si>
  <si>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</si>
  <si>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</si>
  <si>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</si>
  <si>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</si>
  <si>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</si>
  <si>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</si>
  <si>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</si>
  <si>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</si>
  <si>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</si>
  <si>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</si>
  <si>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</si>
  <si>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</si>
  <si>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</si>
  <si>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</si>
  <si>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</si>
  <si>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</si>
  <si>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</si>
  <si>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</si>
  <si>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</si>
  <si>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</si>
  <si>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</si>
  <si>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</si>
  <si>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</si>
  <si>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</si>
  <si>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</si>
  <si>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</si>
  <si>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</si>
  <si>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</si>
  <si>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</si>
  <si>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</si>
  <si>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</si>
  <si>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</si>
  <si>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</si>
  <si>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</si>
  <si>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</si>
  <si>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</si>
  <si>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</si>
  <si>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</si>
  <si>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</si>
  <si>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</si>
  <si>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</si>
  <si>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</si>
  <si>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</si>
  <si>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</si>
  <si>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</si>
  <si>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</si>
  <si>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</si>
  <si>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</si>
  <si>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</si>
  <si>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</si>
  <si>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</si>
  <si>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</si>
  <si>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</si>
  <si>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</si>
  <si>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</si>
  <si>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</si>
  <si>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</si>
  <si>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</si>
  <si>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</si>
  <si>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</si>
  <si>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</si>
  <si>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</si>
  <si>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</si>
  <si>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</si>
  <si>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</si>
  <si>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</si>
  <si>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</si>
  <si>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</si>
  <si>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</si>
  <si>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</si>
  <si>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</si>
  <si>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</si>
  <si>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</si>
  <si>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</si>
  <si>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</si>
  <si>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</si>
  <si>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</si>
  <si>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</si>
  <si>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</si>
  <si>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</si>
  <si>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</si>
  <si>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</si>
  <si>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</si>
  <si>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</si>
  <si>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</si>
  <si>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</si>
  <si>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</si>
  <si>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</si>
  <si>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</si>
  <si>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</si>
  <si>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</si>
  <si>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</si>
  <si>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</si>
  <si>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</si>
  <si>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</si>
  <si>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</si>
  <si>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</si>
  <si>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</si>
  <si>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</si>
  <si>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</si>
  <si>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</si>
  <si>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</si>
  <si>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</si>
  <si>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</si>
  <si>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</si>
  <si>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</si>
  <si>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</si>
  <si>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</si>
  <si>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</si>
  <si>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</si>
  <si>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</si>
  <si>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</si>
  <si>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</si>
  <si>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</si>
  <si>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</si>
  <si>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</si>
  <si>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</si>
  <si>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</si>
  <si>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</si>
  <si>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</si>
  <si>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</si>
  <si>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</si>
  <si>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</si>
  <si>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</si>
  <si>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</si>
  <si>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</si>
  <si>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</si>
  <si>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</si>
  <si>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</si>
  <si>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</si>
  <si>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</si>
  <si>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</si>
  <si>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</si>
  <si>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</si>
  <si>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</si>
  <si>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</si>
  <si>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</si>
  <si>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</si>
  <si>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</si>
  <si>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</si>
  <si>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</si>
  <si>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</si>
  <si>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</si>
  <si>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</si>
  <si>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</si>
  <si>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</si>
  <si>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</si>
  <si>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</si>
  <si>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</si>
  <si>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</si>
  <si>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</si>
  <si>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</si>
  <si>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</si>
  <si>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</si>
  <si>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</si>
  <si>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</si>
  <si>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</si>
  <si>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</si>
  <si>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</si>
  <si>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</si>
  <si>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</si>
  <si>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</si>
  <si>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</si>
  <si>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</si>
  <si>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</si>
  <si>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</si>
  <si>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</si>
  <si>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</si>
  <si>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</si>
  <si>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</si>
  <si>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</si>
  <si>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</si>
  <si>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</si>
  <si>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</si>
  <si>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</si>
  <si>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</si>
  <si>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</si>
  <si>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</si>
  <si>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</si>
  <si>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</si>
  <si>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</si>
  <si>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</si>
  <si>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</si>
  <si>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</si>
  <si>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</si>
  <si>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</si>
  <si>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</si>
  <si>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</si>
  <si>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</si>
  <si>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</si>
  <si>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</si>
  <si>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</si>
  <si>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</si>
  <si>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</si>
  <si>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</si>
  <si>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</si>
  <si>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</si>
  <si>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</si>
  <si>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</si>
  <si>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</si>
  <si>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</si>
  <si>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</si>
  <si>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</si>
  <si>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</si>
  <si>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</si>
  <si>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</si>
  <si>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</si>
  <si>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</si>
  <si>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</si>
  <si>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</si>
  <si>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</si>
  <si>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</si>
  <si>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</si>
  <si>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</si>
  <si>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</si>
  <si>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</si>
  <si>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</si>
  <si>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</si>
  <si>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</si>
  <si>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</si>
  <si>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</si>
  <si>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</si>
  <si>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</si>
  <si>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</si>
  <si>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</si>
  <si>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</si>
  <si>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</si>
  <si>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</si>
  <si>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</si>
  <si>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</si>
  <si>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</si>
  <si>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</si>
  <si>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</si>
  <si>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</si>
  <si>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</si>
  <si>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</si>
  <si>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</si>
  <si>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</si>
  <si>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</si>
  <si>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</si>
  <si>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</si>
  <si>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</si>
  <si>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</si>
  <si>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</si>
  <si>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</si>
  <si>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</si>
  <si>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</si>
  <si>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</si>
  <si>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</si>
  <si>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</si>
  <si>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</si>
  <si>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</si>
  <si>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</si>
  <si>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</si>
  <si>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</si>
  <si>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</si>
  <si>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</si>
  <si>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</si>
  <si>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</si>
  <si>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</si>
  <si>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</si>
  <si>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</si>
  <si>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</si>
  <si>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</si>
  <si>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</si>
  <si>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</si>
  <si>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</si>
  <si>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</si>
  <si>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</si>
  <si>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</si>
  <si>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</si>
  <si>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</si>
  <si>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</si>
  <si>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</si>
  <si>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</si>
  <si>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</si>
  <si>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</si>
  <si>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</si>
  <si>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</si>
  <si>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</si>
  <si>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</si>
  <si>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</si>
  <si>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</si>
  <si>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</si>
  <si>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</si>
  <si>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</si>
  <si>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</si>
  <si>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</si>
  <si>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</si>
  <si>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</si>
  <si>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</si>
  <si>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</si>
  <si>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</si>
  <si>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</si>
  <si>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</si>
  <si>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</si>
  <si>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</si>
  <si>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</si>
  <si>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</si>
  <si>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</si>
  <si>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</si>
  <si>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</si>
  <si>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</si>
  <si>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</si>
  <si>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</si>
  <si>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</si>
  <si>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</si>
  <si>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</si>
  <si>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</si>
  <si>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</si>
  <si>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</si>
  <si>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</si>
  <si>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</si>
  <si>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</si>
  <si>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</si>
  <si>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</si>
  <si>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</si>
  <si>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</si>
  <si>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</si>
  <si>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</si>
  <si>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</si>
  <si>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</si>
  <si>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</si>
  <si>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</si>
  <si>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</si>
  <si>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</si>
  <si>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</si>
  <si>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</si>
  <si>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</si>
  <si>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</si>
  <si>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</si>
  <si>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</si>
  <si>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</si>
  <si>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</si>
  <si>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</si>
  <si>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</si>
  <si>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</si>
  <si>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</si>
  <si>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</si>
  <si>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</si>
  <si>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</si>
  <si>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</si>
  <si>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</si>
  <si>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</si>
  <si>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</si>
  <si>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</si>
  <si>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</si>
  <si>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</si>
  <si>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</si>
  <si>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</si>
  <si>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</si>
  <si>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</si>
  <si>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</si>
  <si>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</si>
  <si>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</si>
  <si>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</si>
  <si>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</si>
  <si>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</si>
  <si>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</si>
  <si>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</si>
  <si>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</si>
  <si>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</si>
  <si>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</si>
  <si>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</si>
  <si>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</si>
  <si>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</si>
  <si>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</si>
  <si>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</si>
  <si>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</si>
  <si>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</si>
  <si>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</si>
  <si>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</si>
  <si>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</si>
  <si>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</si>
  <si>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</si>
  <si>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</si>
  <si>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</si>
  <si>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</si>
  <si>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</si>
  <si>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</si>
  <si>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</si>
  <si>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</si>
  <si>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</si>
  <si>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</si>
  <si>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</si>
  <si>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</si>
  <si>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</si>
  <si>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</si>
  <si>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</si>
  <si>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</si>
  <si>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</si>
  <si>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</si>
  <si>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</si>
  <si>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</si>
  <si>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</si>
  <si>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</si>
  <si>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</si>
  <si>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</si>
  <si>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</si>
  <si>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</si>
  <si>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</si>
  <si>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</si>
  <si>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</si>
  <si>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</si>
  <si>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</si>
  <si>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</si>
  <si>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</si>
  <si>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</si>
  <si>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</si>
  <si>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</si>
  <si>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</si>
  <si>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</si>
  <si>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</si>
  <si>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</si>
  <si>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</si>
  <si>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</si>
  <si>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</si>
  <si>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</si>
  <si>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</si>
  <si>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</si>
  <si>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</si>
  <si>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</si>
  <si>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</si>
  <si>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</si>
  <si>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</si>
  <si>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</si>
  <si>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</si>
  <si>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</si>
  <si>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</si>
  <si>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</si>
  <si>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</si>
  <si>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</si>
  <si>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</si>
  <si>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</si>
  <si>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</si>
  <si>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</si>
  <si>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</si>
  <si>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</si>
  <si>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</si>
  <si>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</si>
  <si>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</si>
  <si>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</si>
  <si>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</si>
  <si>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</si>
  <si>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</si>
  <si>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</si>
  <si>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</si>
  <si>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</si>
  <si>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</si>
  <si>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</si>
  <si>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</si>
  <si>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</si>
  <si>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</si>
  <si>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</si>
  <si>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</si>
  <si>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</si>
  <si>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</si>
  <si>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</si>
  <si>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</si>
  <si>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</si>
  <si>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</si>
  <si>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</si>
  <si>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</si>
  <si>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</si>
  <si>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</si>
  <si>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</si>
  <si>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</si>
  <si>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</si>
  <si>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</si>
  <si>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</si>
  <si>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</si>
  <si>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</si>
  <si>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</si>
  <si>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</si>
  <si>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</si>
  <si>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</si>
  <si>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</si>
  <si>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</si>
  <si>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</si>
  <si>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</si>
  <si>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</si>
  <si>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</si>
  <si>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</si>
  <si>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</si>
  <si>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</si>
  <si>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</si>
  <si>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</si>
  <si>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</si>
  <si>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</si>
  <si>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</si>
  <si>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</si>
  <si>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</si>
  <si>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</si>
  <si>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</si>
  <si>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</si>
  <si>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</si>
  <si>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</si>
  <si>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</si>
  <si>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</si>
  <si>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</si>
  <si>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</si>
  <si>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</si>
  <si>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</si>
  <si>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</si>
  <si>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</si>
  <si>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</si>
  <si>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</si>
  <si>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</si>
  <si>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</si>
  <si>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</si>
  <si>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</si>
  <si>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</si>
  <si>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</si>
  <si>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</si>
  <si>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</si>
  <si>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</si>
  <si>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</si>
  <si>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</si>
  <si>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</si>
  <si>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</si>
  <si>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</si>
  <si>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</si>
  <si>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</si>
  <si>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</si>
  <si>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</si>
  <si>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</si>
  <si>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</si>
  <si>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</si>
  <si>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</si>
  <si>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</si>
  <si>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</si>
  <si>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</si>
  <si>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</si>
  <si>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</si>
  <si>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</si>
  <si>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</si>
  <si>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</si>
  <si>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</si>
  <si>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</si>
  <si>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</si>
  <si>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</si>
  <si>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</si>
  <si>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</si>
  <si>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</si>
  <si>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</si>
  <si>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</si>
  <si>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</si>
  <si>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</si>
  <si>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</si>
  <si>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</si>
  <si>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</si>
  <si>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</si>
  <si>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</si>
  <si>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</si>
  <si>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</si>
  <si>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</si>
  <si>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</si>
  <si>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</si>
  <si>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</si>
  <si>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</si>
  <si>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</si>
  <si>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</si>
  <si>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</si>
  <si>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</si>
  <si>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</si>
  <si>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</si>
  <si>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</si>
  <si>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</si>
  <si>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</si>
  <si>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</si>
  <si>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</si>
  <si>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</si>
  <si>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</si>
  <si>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</si>
  <si>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</si>
  <si>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</si>
  <si>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</si>
  <si>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</si>
  <si>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</si>
  <si>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</si>
  <si>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</si>
  <si>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</si>
  <si>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</si>
  <si>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</si>
  <si>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</si>
  <si>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</si>
  <si>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</si>
  <si>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</si>
  <si>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</si>
  <si>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</si>
  <si>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</si>
  <si>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</si>
  <si>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</si>
  <si>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</si>
  <si>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</si>
  <si>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</si>
  <si>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</si>
  <si>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</si>
  <si>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</si>
  <si>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</si>
  <si>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</si>
  <si>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</si>
  <si>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</si>
  <si>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</si>
  <si>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</si>
  <si>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</si>
  <si>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</si>
  <si>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</si>
  <si>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</si>
  <si>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</si>
  <si>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</si>
  <si>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</si>
  <si>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</si>
  <si>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</si>
  <si>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</si>
  <si>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</si>
  <si>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</si>
  <si>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</si>
  <si>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</si>
  <si>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</si>
  <si>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</si>
  <si>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</si>
  <si>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</si>
  <si>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</si>
  <si>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</si>
  <si>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</si>
  <si>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</si>
  <si>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</si>
  <si>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</si>
  <si>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</si>
  <si>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</si>
  <si>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</si>
  <si>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</si>
  <si>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</si>
  <si>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</si>
  <si>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</si>
  <si>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</si>
  <si>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</si>
  <si>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</si>
  <si>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</si>
  <si>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</si>
  <si>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</si>
  <si>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</si>
  <si>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</si>
  <si>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</si>
  <si>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</si>
  <si>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</si>
  <si>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</si>
  <si>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</si>
  <si>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</si>
  <si>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</si>
  <si>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</si>
  <si>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</si>
  <si>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</si>
  <si>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</si>
  <si>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</si>
  <si>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</si>
  <si>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</si>
  <si>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</si>
  <si>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</si>
  <si>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</si>
  <si>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</si>
  <si>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</si>
  <si>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</si>
  <si>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</si>
  <si>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</si>
  <si>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</si>
  <si>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</si>
  <si>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</si>
  <si>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</si>
  <si>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</si>
  <si>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</si>
  <si>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</si>
  <si>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</si>
  <si>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</si>
  <si>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</si>
  <si>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</si>
  <si>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</si>
  <si>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</si>
  <si>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</si>
  <si>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</si>
  <si>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</si>
  <si>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</si>
  <si>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</si>
  <si>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</si>
  <si>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</si>
  <si>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</si>
  <si>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</si>
  <si>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</si>
  <si>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</si>
  <si>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</si>
  <si>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</si>
  <si>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</si>
  <si>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</si>
  <si>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</si>
  <si>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</si>
  <si>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</si>
  <si>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</si>
  <si>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</si>
  <si>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</si>
  <si>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</si>
  <si>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</si>
  <si>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</si>
  <si>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</si>
  <si>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</si>
  <si>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</si>
  <si>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</si>
  <si>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</si>
  <si>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</si>
  <si>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</si>
  <si>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</si>
  <si>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</si>
  <si>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</si>
  <si>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</si>
  <si>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</si>
  <si>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</si>
  <si>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</si>
  <si>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</si>
  <si>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</si>
  <si>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</si>
  <si>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</si>
  <si>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</si>
  <si>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</si>
  <si>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</si>
  <si>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</si>
  <si>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</si>
  <si>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</si>
  <si>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</si>
  <si>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</si>
  <si>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</si>
  <si>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</si>
  <si>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</si>
  <si>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</si>
  <si>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</si>
  <si>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</si>
  <si>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</si>
  <si>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</si>
  <si>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</si>
  <si>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</si>
  <si>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</si>
  <si>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</si>
  <si>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</si>
  <si>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</si>
  <si>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</si>
  <si>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</si>
  <si>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</si>
  <si>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</si>
  <si>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</si>
  <si>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</si>
  <si>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</si>
  <si>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</si>
  <si>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</si>
  <si>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</si>
  <si>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</si>
  <si>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</si>
  <si>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</si>
  <si>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</si>
  <si>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</si>
  <si>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</si>
  <si>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</si>
  <si>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</si>
  <si>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</si>
  <si>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</si>
  <si>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</si>
  <si>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</si>
  <si>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</si>
  <si>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</si>
  <si>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</si>
  <si>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</si>
  <si>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</si>
  <si>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</si>
  <si>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</si>
  <si>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</si>
  <si>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</si>
  <si>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</si>
  <si>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</si>
  <si>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</si>
  <si>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</si>
  <si>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</si>
  <si>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</si>
  <si>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</si>
  <si>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</si>
  <si>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</si>
  <si>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</si>
  <si>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</si>
  <si>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</si>
  <si>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</si>
  <si>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</si>
  <si>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</si>
  <si>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</si>
  <si>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</si>
  <si>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</si>
  <si>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</si>
  <si>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</si>
  <si>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</si>
  <si>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</si>
  <si>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</si>
  <si>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</si>
  <si>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</si>
  <si>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</si>
  <si>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</si>
  <si>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</si>
  <si>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</si>
  <si>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</si>
  <si>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</si>
  <si>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</si>
  <si>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</si>
  <si>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</si>
  <si>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</si>
  <si>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</si>
  <si>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</si>
  <si>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</si>
  <si>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</si>
  <si>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</si>
  <si>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</si>
  <si>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</si>
  <si>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</si>
  <si>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</si>
  <si>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</si>
  <si>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</si>
  <si>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</si>
  <si>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</si>
  <si>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</si>
  <si>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</si>
  <si>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</si>
  <si>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</si>
  <si>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</si>
  <si>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</si>
  <si>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</si>
  <si>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</si>
  <si>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</si>
  <si>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</si>
  <si>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</si>
  <si>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</si>
  <si>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</si>
  <si>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</si>
  <si>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</si>
  <si>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</si>
  <si>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</si>
  <si>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</si>
  <si>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</si>
  <si>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</si>
  <si>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</si>
  <si>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</si>
  <si>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</si>
  <si>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</si>
  <si>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</si>
  <si>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</si>
  <si>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</si>
  <si>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</si>
  <si>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</si>
  <si>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</si>
  <si>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</si>
  <si>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</si>
  <si>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</si>
  <si>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</si>
  <si>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</si>
  <si>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</si>
  <si>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</si>
  <si>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</si>
  <si>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</si>
  <si>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</si>
  <si>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</si>
  <si>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</si>
  <si>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</si>
  <si>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</si>
  <si>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</si>
  <si>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</si>
  <si>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</si>
  <si>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</si>
  <si>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</si>
  <si>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</si>
  <si>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</si>
  <si>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</si>
  <si>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</si>
  <si>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</si>
  <si>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</si>
  <si>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</si>
  <si>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</si>
  <si>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</si>
  <si>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</si>
  <si>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</si>
  <si>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</si>
  <si>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</si>
  <si>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</si>
  <si>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</si>
  <si>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</si>
  <si>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</si>
  <si>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</si>
  <si>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</si>
  <si>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</si>
  <si>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</si>
  <si>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</si>
  <si>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</si>
  <si>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</si>
  <si>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</si>
  <si>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</si>
  <si>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</si>
  <si>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</si>
  <si>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</si>
  <si>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</si>
  <si>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</si>
  <si>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</si>
  <si>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</si>
  <si>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</si>
  <si>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</si>
  <si>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</si>
  <si>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</si>
  <si>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</si>
  <si>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</si>
  <si>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</si>
  <si>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</si>
  <si>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</si>
  <si>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</si>
  <si>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</si>
  <si>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</si>
  <si>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</si>
  <si>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</si>
  <si>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</si>
  <si>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</si>
  <si>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</si>
  <si>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</si>
  <si>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</si>
  <si>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</si>
  <si>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</si>
  <si>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</si>
  <si>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</si>
  <si>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</si>
  <si>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</si>
  <si>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</si>
  <si>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</si>
  <si>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</si>
  <si>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</si>
  <si>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</si>
  <si>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</si>
  <si>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</si>
  <si>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</si>
  <si>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</si>
  <si>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</si>
  <si>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</si>
  <si>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</si>
  <si>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</si>
  <si>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</si>
  <si>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</si>
  <si>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</si>
  <si>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</si>
  <si>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</si>
  <si>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</si>
  <si>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</si>
  <si>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</si>
  <si>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</si>
  <si>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</si>
  <si>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</si>
  <si>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</si>
  <si>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</si>
  <si>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</si>
  <si>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</si>
  <si>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</si>
  <si>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</si>
  <si>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</si>
  <si>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</si>
  <si>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</si>
  <si>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</si>
  <si>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</si>
  <si>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</si>
  <si>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</si>
  <si>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</si>
  <si>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</si>
  <si>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</si>
  <si>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</si>
  <si>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</si>
  <si>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</si>
  <si>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</si>
  <si>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</si>
  <si>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</si>
  <si>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</si>
  <si>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</si>
  <si>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</si>
  <si>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</si>
  <si>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</si>
  <si>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</si>
  <si>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</si>
  <si>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</si>
  <si>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</si>
  <si>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</si>
  <si>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</si>
  <si>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</si>
  <si>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</si>
  <si>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</si>
  <si>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</si>
  <si>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</si>
  <si>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</si>
  <si>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</si>
  <si>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</si>
  <si>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</si>
  <si>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</si>
  <si>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</si>
  <si>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</si>
  <si>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</si>
  <si>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</si>
  <si>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</si>
  <si>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</si>
  <si>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</si>
  <si>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</si>
  <si>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</si>
  <si>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</si>
  <si>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</si>
  <si>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</si>
  <si>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</si>
  <si>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</si>
  <si>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</si>
  <si>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</si>
  <si>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</si>
  <si>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</si>
  <si>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</si>
  <si>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</si>
  <si>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</si>
  <si>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</si>
  <si>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</si>
  <si>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</si>
  <si>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</si>
  <si>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</si>
  <si>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</si>
  <si>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</si>
  <si>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</si>
  <si>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</si>
  <si>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</si>
  <si>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</si>
  <si>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</si>
  <si>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</si>
  <si>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</si>
  <si>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</si>
  <si>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</si>
  <si>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</si>
  <si>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</si>
  <si>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</si>
  <si>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</si>
  <si>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</si>
  <si>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</si>
  <si>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</si>
  <si>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</si>
  <si>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</si>
  <si>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</si>
  <si>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</si>
  <si>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</si>
  <si>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</si>
  <si>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</si>
  <si>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</si>
  <si>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</si>
  <si>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</si>
  <si>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</si>
  <si>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</si>
  <si>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</si>
  <si>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</si>
  <si>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</si>
  <si>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</si>
  <si>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</si>
  <si>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</si>
  <si>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</si>
  <si>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</si>
  <si>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</si>
  <si>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</si>
  <si>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</si>
  <si>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</si>
  <si>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</si>
  <si>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</si>
  <si>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</si>
  <si>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</si>
  <si>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</si>
  <si>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</si>
  <si>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</si>
  <si>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</si>
  <si>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</si>
  <si>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</si>
  <si>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</si>
  <si>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</si>
  <si>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</si>
  <si>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</si>
  <si>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</si>
  <si>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</si>
  <si>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</si>
  <si>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</si>
  <si>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</si>
  <si>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</si>
  <si>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</si>
  <si>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</si>
  <si>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</si>
  <si>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</si>
  <si>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</si>
  <si>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</si>
  <si>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</si>
  <si>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</si>
  <si>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</si>
  <si>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</si>
  <si>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</si>
  <si>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</si>
  <si>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</si>
  <si>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</si>
  <si>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</si>
  <si>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</si>
  <si>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</si>
  <si>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</si>
  <si>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</si>
  <si>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</si>
  <si>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</si>
  <si>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</si>
  <si>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</si>
  <si>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</si>
  <si>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</si>
  <si>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</si>
  <si>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</si>
  <si>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</si>
  <si>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</si>
  <si>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</si>
  <si>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</si>
  <si>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</si>
  <si>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</si>
  <si>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</si>
  <si>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</si>
  <si>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</si>
  <si>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</si>
  <si>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</si>
  <si>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</si>
  <si>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</si>
  <si>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</si>
  <si>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</si>
  <si>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</si>
  <si>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</si>
  <si>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</si>
  <si>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</si>
  <si>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</si>
  <si>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</si>
  <si>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</si>
  <si>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</si>
  <si>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</si>
  <si>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</si>
  <si>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</si>
  <si>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</si>
  <si>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</si>
  <si>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</si>
  <si>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</si>
  <si>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</si>
  <si>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</si>
  <si>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</si>
  <si>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</si>
  <si>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</si>
  <si>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</si>
  <si>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</si>
  <si>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</si>
  <si>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</si>
  <si>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</si>
  <si>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</si>
  <si>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</si>
  <si>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</si>
  <si>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</si>
  <si>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</si>
  <si>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</si>
  <si>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</si>
  <si>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</si>
  <si>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</si>
  <si>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</si>
  <si>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</si>
  <si>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</si>
  <si>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</si>
  <si>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</si>
  <si>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</si>
  <si>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</si>
  <si>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</si>
  <si>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</si>
  <si>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</si>
  <si>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</si>
  <si>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</si>
  <si>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</si>
  <si>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</si>
  <si>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</si>
  <si>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</si>
  <si>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</si>
  <si>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</si>
  <si>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</si>
  <si>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</si>
  <si>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</si>
  <si>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</si>
  <si>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</si>
  <si>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</si>
  <si>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</si>
  <si>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</si>
  <si>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</si>
  <si>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</si>
  <si>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</si>
  <si>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</si>
  <si>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</si>
  <si>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</si>
  <si>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</si>
  <si>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</si>
  <si>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</si>
  <si>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</si>
  <si>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</si>
  <si>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</si>
  <si>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</si>
  <si>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</si>
  <si>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</si>
  <si>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</si>
  <si>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</si>
  <si>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</si>
  <si>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</si>
  <si>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</si>
  <si>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</si>
  <si>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</si>
  <si>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</si>
  <si>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</si>
  <si>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</si>
  <si>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</si>
  <si>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</si>
  <si>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</si>
  <si>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</si>
  <si>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</si>
  <si>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</si>
  <si>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</si>
  <si>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</si>
  <si>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</si>
  <si>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</si>
  <si>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</si>
  <si>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</si>
  <si>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</si>
  <si>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</si>
  <si>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</si>
  <si>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</si>
  <si>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</si>
  <si>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</si>
  <si>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</si>
  <si>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</si>
  <si>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</si>
  <si>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</si>
  <si>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</si>
  <si>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</si>
  <si>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</si>
  <si>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</si>
  <si>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</si>
  <si>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</si>
  <si>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</si>
  <si>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</si>
  <si>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</si>
  <si>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</si>
  <si>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</si>
  <si>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</si>
  <si>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</si>
  <si>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</si>
  <si>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</si>
  <si>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</si>
  <si>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</si>
  <si>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</si>
  <si>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</si>
  <si>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</si>
  <si>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</si>
  <si>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</si>
  <si>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</si>
  <si>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</si>
  <si>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</si>
  <si>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</si>
  <si>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</si>
  <si>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</si>
  <si>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</si>
  <si>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</si>
  <si>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</si>
  <si>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</si>
  <si>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</si>
  <si>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</si>
  <si>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</si>
  <si>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</si>
  <si>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</si>
  <si>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</si>
  <si>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</si>
  <si>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</si>
  <si>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</si>
  <si>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</si>
  <si>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</si>
  <si>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</si>
  <si>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</si>
  <si>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</si>
  <si>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</si>
  <si>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</si>
  <si>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</si>
  <si>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</si>
  <si>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</si>
  <si>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</si>
  <si>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</si>
  <si>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</si>
  <si>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</si>
  <si>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</si>
  <si>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</si>
  <si>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</si>
  <si>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</si>
  <si>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</si>
  <si>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</si>
  <si>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</si>
  <si>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</si>
  <si>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</si>
  <si>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</si>
  <si>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</si>
  <si>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</si>
  <si>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</si>
  <si>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</si>
  <si>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</si>
  <si>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</si>
  <si>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</si>
  <si>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</si>
  <si>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</si>
  <si>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</si>
  <si>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</si>
  <si>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</si>
  <si>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</si>
  <si>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</si>
  <si>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</si>
  <si>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</si>
  <si>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</si>
  <si>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</si>
  <si>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</si>
  <si>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</si>
  <si>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</si>
  <si>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</si>
  <si>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</si>
  <si>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</si>
  <si>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</si>
  <si>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</si>
  <si>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</si>
  <si>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</si>
  <si>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</si>
  <si>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</si>
  <si>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</si>
  <si>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</si>
  <si>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</si>
  <si>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</si>
  <si>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</si>
  <si>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</si>
  <si>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</si>
  <si>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</si>
  <si>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</si>
  <si>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</si>
  <si>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</si>
  <si>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</si>
  <si>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</si>
  <si>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</si>
  <si>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</si>
  <si>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</si>
  <si>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</si>
  <si>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</si>
  <si>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</si>
  <si>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</si>
  <si>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</si>
  <si>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</si>
  <si>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</si>
  <si>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</si>
  <si>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</si>
  <si>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</si>
  <si>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</si>
  <si>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</si>
  <si>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</si>
  <si>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</si>
  <si>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</si>
  <si>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</si>
  <si>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</si>
  <si>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</si>
  <si>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</si>
  <si>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</si>
  <si>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</si>
  <si>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</si>
  <si>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</si>
  <si>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</si>
  <si>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</si>
  <si>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</si>
  <si>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</si>
  <si>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</si>
  <si>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</si>
  <si>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</si>
  <si>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</si>
  <si>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</si>
  <si>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</si>
  <si>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</si>
  <si>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</si>
  <si>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</si>
  <si>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</si>
  <si>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</si>
  <si>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</si>
  <si>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</si>
  <si>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</si>
  <si>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</si>
  <si>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</si>
  <si>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</si>
  <si>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</si>
  <si>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</si>
  <si>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</si>
  <si>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</si>
  <si>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</si>
  <si>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</si>
  <si>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</si>
  <si>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</si>
  <si>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</si>
  <si>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</si>
  <si>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</si>
  <si>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</si>
  <si>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</si>
  <si>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</si>
  <si>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</si>
  <si>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</si>
  <si>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</si>
  <si>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</si>
  <si>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</si>
  <si>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</si>
  <si>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</si>
  <si>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</si>
  <si>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</si>
  <si>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</si>
  <si>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</si>
  <si>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</si>
  <si>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</si>
  <si>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</si>
  <si>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</si>
  <si>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</si>
  <si>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</si>
  <si>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</si>
  <si>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</si>
  <si>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</si>
  <si>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</si>
  <si>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</si>
  <si>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</si>
  <si>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</si>
  <si>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</si>
  <si>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</si>
  <si>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</si>
  <si>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</si>
  <si>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</si>
  <si>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</si>
  <si>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</si>
  <si>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</si>
  <si>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</si>
  <si>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</si>
  <si>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</si>
  <si>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</si>
  <si>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</si>
  <si>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</si>
  <si>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</si>
  <si>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</si>
  <si>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</si>
  <si>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</si>
  <si>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</si>
  <si>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</si>
  <si>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</si>
  <si>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</si>
  <si>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</si>
  <si>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</si>
  <si>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</si>
  <si>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</si>
  <si>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</si>
  <si>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</si>
  <si>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</si>
  <si>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</si>
  <si>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</si>
  <si>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</si>
  <si>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</si>
  <si>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</si>
  <si>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</si>
  <si>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</si>
  <si>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</si>
  <si>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</si>
  <si>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</si>
  <si>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</si>
  <si>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</si>
  <si>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</si>
  <si>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</si>
  <si>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</si>
  <si>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</si>
  <si>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</si>
  <si>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</si>
  <si>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</si>
  <si>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</si>
  <si>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</si>
  <si>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</si>
  <si>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</si>
  <si>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</si>
  <si>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</si>
  <si>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</si>
  <si>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</si>
  <si>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</si>
  <si>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</si>
  <si>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</si>
  <si>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</si>
  <si>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</si>
  <si>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</si>
  <si>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</si>
  <si>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</si>
  <si>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</si>
  <si>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</si>
  <si>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</si>
  <si>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</si>
  <si>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</si>
  <si>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</si>
  <si>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</si>
  <si>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</si>
  <si>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</si>
  <si>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</si>
  <si>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</si>
  <si>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</si>
  <si>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</si>
  <si>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</si>
  <si>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</si>
  <si>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</si>
  <si>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</si>
  <si>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</si>
  <si>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</si>
  <si>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</si>
  <si>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</si>
  <si>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</si>
  <si>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</si>
  <si>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</si>
  <si>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</si>
  <si>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</si>
  <si>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</si>
  <si>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</si>
  <si>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</si>
  <si>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</si>
  <si>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</si>
  <si>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</si>
  <si>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</si>
  <si>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</si>
  <si>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</si>
  <si>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</si>
  <si>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</si>
  <si>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</si>
  <si>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</si>
  <si>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</si>
  <si>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</si>
  <si>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</si>
  <si>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</si>
  <si>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</si>
  <si>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</si>
  <si>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</si>
  <si>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</si>
  <si>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</si>
  <si>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</si>
  <si>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</si>
  <si>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</si>
  <si>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</si>
  <si>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</si>
  <si>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</si>
  <si>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</si>
  <si>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</si>
  <si>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</si>
  <si>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</si>
  <si>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</si>
  <si>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</si>
  <si>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</si>
  <si>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</si>
  <si>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</si>
  <si>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</si>
  <si>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</si>
  <si>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</si>
  <si>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</si>
  <si>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</si>
  <si>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</si>
  <si>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</si>
  <si>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</si>
  <si>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</si>
  <si>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</si>
  <si>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</si>
  <si>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</si>
  <si>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</si>
  <si>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</si>
  <si>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</si>
  <si>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</si>
  <si>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</si>
  <si>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</si>
  <si>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</si>
  <si>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</si>
  <si>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</si>
  <si>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</si>
  <si>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</si>
  <si>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</si>
  <si>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</si>
  <si>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</si>
  <si>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</si>
  <si>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</si>
  <si>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</si>
  <si>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</si>
  <si>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</si>
  <si>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</si>
  <si>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</si>
  <si>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</si>
  <si>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</si>
  <si>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</si>
  <si>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</si>
  <si>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</si>
  <si>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</si>
  <si>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</si>
  <si>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</si>
  <si>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</si>
  <si>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</si>
  <si>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</si>
  <si>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</si>
  <si>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</si>
  <si>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</si>
  <si>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</si>
  <si>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</si>
  <si>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</si>
  <si>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</si>
  <si>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</si>
  <si>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</si>
  <si>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</si>
  <si>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</si>
  <si>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</si>
  <si>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</si>
  <si>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</si>
  <si>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</si>
  <si>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</si>
  <si>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</si>
  <si>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</si>
  <si>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</si>
  <si>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</si>
  <si>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</si>
  <si>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</si>
  <si>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</t>
  </si>
  <si>
    <t>ДОМ ЗДРАВЉА ЖАБАЉ</t>
  </si>
  <si>
    <t>ЖАБАЉ</t>
  </si>
  <si>
    <t>08062463</t>
  </si>
  <si>
    <t>100647845</t>
  </si>
  <si>
    <t>840-451661-41</t>
  </si>
  <si>
    <t>Nema gresaka!!!!!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</si>
</sst>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1.emf" /><Relationship Id="rId3" Type="http://schemas.openxmlformats.org/officeDocument/2006/relationships/image" Target="../media/image25.emf" /><Relationship Id="rId4" Type="http://schemas.openxmlformats.org/officeDocument/2006/relationships/image" Target="../media/image10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27.emf" /><Relationship Id="rId8" Type="http://schemas.openxmlformats.org/officeDocument/2006/relationships/image" Target="../media/image14.emf" /><Relationship Id="rId9" Type="http://schemas.openxmlformats.org/officeDocument/2006/relationships/image" Target="../media/image18.emf" /><Relationship Id="rId10" Type="http://schemas.openxmlformats.org/officeDocument/2006/relationships/image" Target="../media/image20.emf" /><Relationship Id="rId11" Type="http://schemas.openxmlformats.org/officeDocument/2006/relationships/image" Target="../media/image19.emf" /><Relationship Id="rId12" Type="http://schemas.openxmlformats.org/officeDocument/2006/relationships/image" Target="../media/image2.emf" /><Relationship Id="rId13" Type="http://schemas.openxmlformats.org/officeDocument/2006/relationships/image" Target="../media/image30.emf" /><Relationship Id="rId14" Type="http://schemas.openxmlformats.org/officeDocument/2006/relationships/image" Target="../media/image7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9.emf" /><Relationship Id="rId18" Type="http://schemas.openxmlformats.org/officeDocument/2006/relationships/image" Target="../media/image34.emf" /><Relationship Id="rId19" Type="http://schemas.openxmlformats.org/officeDocument/2006/relationships/image" Target="../media/image11.emf" /><Relationship Id="rId20" Type="http://schemas.openxmlformats.org/officeDocument/2006/relationships/image" Target="../media/image13.emf" /><Relationship Id="rId21" Type="http://schemas.openxmlformats.org/officeDocument/2006/relationships/image" Target="../media/image21.emf" /><Relationship Id="rId22" Type="http://schemas.openxmlformats.org/officeDocument/2006/relationships/image" Target="../media/image29.emf" /><Relationship Id="rId23" Type="http://schemas.openxmlformats.org/officeDocument/2006/relationships/image" Target="../media/image39.emf" /><Relationship Id="rId24" Type="http://schemas.openxmlformats.org/officeDocument/2006/relationships/image" Target="../media/image26.emf" /><Relationship Id="rId25" Type="http://schemas.openxmlformats.org/officeDocument/2006/relationships/image" Target="../media/image37.emf" /><Relationship Id="rId26" Type="http://schemas.openxmlformats.org/officeDocument/2006/relationships/image" Target="../media/image6.emf" /><Relationship Id="rId27" Type="http://schemas.openxmlformats.org/officeDocument/2006/relationships/image" Target="../media/image4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4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27" sqref="C2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386</v>
      </c>
      <c r="E29" s="44" t="str">
        <f>LEFT(D29,8)</f>
        <v>00206006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7" sqref="D27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00206006 ДЗ ЖАБАЉ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6052</v>
      </c>
      <c r="E13" s="79">
        <f>E14+E15</f>
        <v>2325</v>
      </c>
    </row>
    <row r="14" spans="1:5" ht="24" customHeight="1">
      <c r="A14" s="80"/>
      <c r="B14" s="81" t="s">
        <v>201</v>
      </c>
      <c r="C14" s="82" t="s">
        <v>213</v>
      </c>
      <c r="D14" s="83">
        <v>5728</v>
      </c>
      <c r="E14" s="84">
        <v>2325</v>
      </c>
    </row>
    <row r="15" spans="1:5" ht="24" customHeight="1">
      <c r="A15" s="80"/>
      <c r="B15" s="81" t="s">
        <v>202</v>
      </c>
      <c r="C15" s="82" t="s">
        <v>214</v>
      </c>
      <c r="D15" s="83">
        <v>324</v>
      </c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262881</v>
      </c>
      <c r="E16" s="79">
        <f>E17+E18+E19</f>
        <v>222929</v>
      </c>
    </row>
    <row r="17" spans="1:5" ht="24" customHeight="1">
      <c r="A17" s="80"/>
      <c r="B17" s="81" t="s">
        <v>206</v>
      </c>
      <c r="C17" s="82" t="s">
        <v>215</v>
      </c>
      <c r="D17" s="83">
        <v>252404</v>
      </c>
      <c r="E17" s="84">
        <v>215950</v>
      </c>
    </row>
    <row r="18" spans="1:5" ht="24" customHeight="1">
      <c r="A18" s="80"/>
      <c r="B18" s="81" t="s">
        <v>207</v>
      </c>
      <c r="C18" s="82" t="s">
        <v>216</v>
      </c>
      <c r="D18" s="83">
        <v>10477</v>
      </c>
      <c r="E18" s="84">
        <v>6979</v>
      </c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262515</v>
      </c>
      <c r="E20" s="79">
        <f>E21+E22+E23</f>
        <v>222881</v>
      </c>
    </row>
    <row r="21" spans="1:5" ht="24" customHeight="1">
      <c r="A21" s="80"/>
      <c r="B21" s="81" t="s">
        <v>218</v>
      </c>
      <c r="C21" s="82" t="s">
        <v>219</v>
      </c>
      <c r="D21" s="83">
        <v>250497</v>
      </c>
      <c r="E21" s="84">
        <v>214947</v>
      </c>
    </row>
    <row r="22" spans="1:5" ht="24" customHeight="1">
      <c r="A22" s="80"/>
      <c r="B22" s="81" t="s">
        <v>220</v>
      </c>
      <c r="C22" s="82" t="s">
        <v>221</v>
      </c>
      <c r="D22" s="83">
        <v>12018</v>
      </c>
      <c r="E22" s="84">
        <v>7934</v>
      </c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6418</v>
      </c>
      <c r="E24" s="78">
        <f>E13+E16-E20</f>
        <v>2373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6145</v>
      </c>
      <c r="E25" s="84">
        <v>2373</v>
      </c>
    </row>
    <row r="26" spans="1:5" ht="24" customHeight="1" thickBot="1">
      <c r="A26" s="88"/>
      <c r="B26" s="89" t="s">
        <v>210</v>
      </c>
      <c r="C26" s="90" t="s">
        <v>225</v>
      </c>
      <c r="D26" s="91">
        <v>273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86">
      <selection activeCell="D207" sqref="D207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00206006 ДЗ ЖАБАЉ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2213</v>
      </c>
      <c r="E22" s="196">
        <f>E23</f>
        <v>13222</v>
      </c>
      <c r="F22" s="178">
        <f aca="true" t="shared" si="0" ref="F22:F32">D22+E22</f>
        <v>15435</v>
      </c>
      <c r="G22" s="251">
        <f>G23</f>
        <v>0</v>
      </c>
      <c r="H22" s="21">
        <f aca="true" t="shared" si="1" ref="H22:H32">F22+G22</f>
        <v>15435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2213</v>
      </c>
      <c r="E23" s="196">
        <f>E24+E29</f>
        <v>13222</v>
      </c>
      <c r="F23" s="178">
        <f t="shared" si="0"/>
        <v>15435</v>
      </c>
      <c r="G23" s="251">
        <f>G24+G29</f>
        <v>0</v>
      </c>
      <c r="H23" s="21">
        <f t="shared" si="1"/>
        <v>15435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2213</v>
      </c>
      <c r="E29" s="196">
        <f>E30</f>
        <v>13222</v>
      </c>
      <c r="F29" s="178">
        <f t="shared" si="0"/>
        <v>15435</v>
      </c>
      <c r="G29" s="254"/>
      <c r="H29" s="21">
        <f t="shared" si="1"/>
        <v>15435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2213</v>
      </c>
      <c r="E30" s="196">
        <f>E31</f>
        <v>13222</v>
      </c>
      <c r="F30" s="178">
        <f t="shared" si="0"/>
        <v>15435</v>
      </c>
      <c r="G30" s="254"/>
      <c r="H30" s="21">
        <f t="shared" si="1"/>
        <v>15435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2213</v>
      </c>
      <c r="E31" s="252">
        <v>13222</v>
      </c>
      <c r="F31" s="178">
        <f t="shared" si="0"/>
        <v>15435</v>
      </c>
      <c r="G31" s="255"/>
      <c r="H31" s="21">
        <f t="shared" si="1"/>
        <v>15435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2213</v>
      </c>
      <c r="E32" s="192">
        <f>E22</f>
        <v>13222</v>
      </c>
      <c r="F32" s="169">
        <f t="shared" si="0"/>
        <v>15435</v>
      </c>
      <c r="G32" s="253">
        <f>G22</f>
        <v>0</v>
      </c>
      <c r="H32" s="31">
        <f t="shared" si="1"/>
        <v>15435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14464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14464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684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580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580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104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70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30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4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13498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13498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13498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282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282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>
        <v>282</v>
      </c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14464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B23" sqref="B23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143859</v>
      </c>
      <c r="D13" s="121">
        <v>52772</v>
      </c>
      <c r="E13" s="121">
        <v>3801</v>
      </c>
      <c r="F13" s="120">
        <f>C13+D13+E13</f>
        <v>200432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>
        <v>62577</v>
      </c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00206006 ДЗ ЖАБАЉ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7324</v>
      </c>
      <c r="E13" s="120">
        <f t="shared" si="0"/>
        <v>7324</v>
      </c>
      <c r="F13" s="120">
        <f t="shared" si="0"/>
        <v>0</v>
      </c>
      <c r="G13" s="120">
        <f t="shared" si="0"/>
        <v>7324</v>
      </c>
      <c r="H13" s="120">
        <f t="shared" si="0"/>
        <v>7324</v>
      </c>
    </row>
    <row r="14" spans="1:8" ht="19.5" customHeight="1">
      <c r="A14" s="118" t="s">
        <v>940</v>
      </c>
      <c r="B14" s="119" t="s">
        <v>941</v>
      </c>
      <c r="C14" s="121"/>
      <c r="D14" s="121">
        <v>1416</v>
      </c>
      <c r="E14" s="120">
        <f>C14+D14</f>
        <v>1416</v>
      </c>
      <c r="F14" s="121"/>
      <c r="G14" s="121">
        <v>1416</v>
      </c>
      <c r="H14" s="120">
        <f>F14+G14</f>
        <v>1416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5908</v>
      </c>
      <c r="E16" s="120">
        <f>C16+D16</f>
        <v>5908</v>
      </c>
      <c r="F16" s="122"/>
      <c r="G16" s="122">
        <v>5908</v>
      </c>
      <c r="H16" s="120">
        <f>F16+G16</f>
        <v>5908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08062463</v>
      </c>
      <c r="B2" s="236" t="str">
        <f>NazivKorisnika</f>
        <v>ДОМ ЗДРАВЉА ЖАБАЉ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15435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15435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215866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-200431</v>
      </c>
      <c r="H12" s="244">
        <f>G12</f>
        <v>-200431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1322.2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1322.2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7934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-6611.8</v>
      </c>
      <c r="H22" s="240">
        <f>Odstupanje_1</f>
        <v>-6611.8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-6611.8</v>
      </c>
      <c r="H30" s="240">
        <f>G30</f>
        <v>-6611.8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1756</v>
      </c>
    </row>
    <row r="2" ht="12.75">
      <c r="A2" s="555"/>
    </row>
    <row r="3" ht="12.75">
      <c r="A3" s="515" t="s">
        <v>1845</v>
      </c>
    </row>
    <row r="4" ht="18">
      <c r="A4" s="554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48">
      <selection activeCell="G259" sqref="G259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ДОМ ЗДРАВЉА ЖАБАЉ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ЖАБАЉ</v>
      </c>
      <c r="B9" s="275"/>
      <c r="C9" s="285"/>
      <c r="E9" s="516" t="str">
        <f>"Матични број:   "&amp;MatBroj</f>
        <v>Матични број:   08062463</v>
      </c>
      <c r="F9" s="283"/>
      <c r="G9" s="276"/>
    </row>
    <row r="10" spans="1:7" ht="15.75">
      <c r="A10" s="284" t="str">
        <f>"ПИБ:   "&amp;bip</f>
        <v>ПИБ:   100647845</v>
      </c>
      <c r="B10" s="275"/>
      <c r="C10" s="285"/>
      <c r="E10" s="517" t="str">
        <f>"Број подрачуна:  "&amp;BrojPodr</f>
        <v>Број подрачуна:  840-451661-41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1759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27797</v>
      </c>
      <c r="E23" s="301">
        <f>E24+E42</f>
        <v>111811</v>
      </c>
      <c r="F23" s="301">
        <f>F24+F42</f>
        <v>82672</v>
      </c>
      <c r="G23" s="301">
        <f aca="true" t="shared" si="0" ref="G23:G86">E23-F23</f>
        <v>29139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14183</v>
      </c>
      <c r="E24" s="301">
        <f>E25+E29+E31+E33+E37+E40</f>
        <v>99244</v>
      </c>
      <c r="F24" s="301">
        <f>F25+F29+F31+F33+F37+F40</f>
        <v>80254</v>
      </c>
      <c r="G24" s="301">
        <f t="shared" si="0"/>
        <v>18990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14155</v>
      </c>
      <c r="E25" s="301">
        <f>SUM(E26:E28)</f>
        <v>98636</v>
      </c>
      <c r="F25" s="301">
        <f>SUM(F26:F28)</f>
        <v>79646</v>
      </c>
      <c r="G25" s="301">
        <f t="shared" si="0"/>
        <v>18990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12205</v>
      </c>
      <c r="E26" s="306">
        <v>28618</v>
      </c>
      <c r="F26" s="306">
        <v>16608</v>
      </c>
      <c r="G26" s="301">
        <f t="shared" si="0"/>
        <v>12010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1950</v>
      </c>
      <c r="E27" s="306">
        <v>70018</v>
      </c>
      <c r="F27" s="306">
        <v>63038</v>
      </c>
      <c r="G27" s="301">
        <f t="shared" si="0"/>
        <v>6980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28</v>
      </c>
      <c r="E40" s="301">
        <f>E41</f>
        <v>608</v>
      </c>
      <c r="F40" s="301">
        <f>F41</f>
        <v>608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28</v>
      </c>
      <c r="E41" s="306">
        <v>608</v>
      </c>
      <c r="F41" s="306">
        <v>608</v>
      </c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13614</v>
      </c>
      <c r="E42" s="301">
        <f>E43+E51</f>
        <v>12567</v>
      </c>
      <c r="F42" s="301">
        <f>F43+F51</f>
        <v>2418</v>
      </c>
      <c r="G42" s="301">
        <f t="shared" si="0"/>
        <v>10149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6567</v>
      </c>
      <c r="E43" s="301">
        <f>SUM(E44:E50)</f>
        <v>5892</v>
      </c>
      <c r="F43" s="301">
        <f>SUM(F44:F50)</f>
        <v>1567</v>
      </c>
      <c r="G43" s="301">
        <f t="shared" si="0"/>
        <v>4325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6567</v>
      </c>
      <c r="E50" s="306">
        <v>5892</v>
      </c>
      <c r="F50" s="306">
        <v>1567</v>
      </c>
      <c r="G50" s="301">
        <f t="shared" si="0"/>
        <v>4325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7047</v>
      </c>
      <c r="E51" s="301">
        <f>E52+E53</f>
        <v>6675</v>
      </c>
      <c r="F51" s="301">
        <f>F52+F53</f>
        <v>851</v>
      </c>
      <c r="G51" s="301">
        <f t="shared" si="0"/>
        <v>5824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7047</v>
      </c>
      <c r="E53" s="306">
        <v>6675</v>
      </c>
      <c r="F53" s="306">
        <v>851</v>
      </c>
      <c r="G53" s="301">
        <f t="shared" si="0"/>
        <v>5824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68816</v>
      </c>
      <c r="E54" s="301">
        <f>E55+E75+E97</f>
        <v>88821</v>
      </c>
      <c r="F54" s="301">
        <f>F55+F75+F97</f>
        <v>0</v>
      </c>
      <c r="G54" s="301">
        <f t="shared" si="0"/>
        <v>88821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20045</v>
      </c>
      <c r="E75" s="301">
        <f>E76+E86+E92</f>
        <v>31518</v>
      </c>
      <c r="F75" s="301">
        <f>F76+F86+F92</f>
        <v>0</v>
      </c>
      <c r="G75" s="301">
        <f t="shared" si="0"/>
        <v>31518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6052</v>
      </c>
      <c r="E76" s="301">
        <f>E77+E78+E79+E80+E81+E82+E83+E84+E85</f>
        <v>6418</v>
      </c>
      <c r="F76" s="301">
        <f>F77+F78+F79+F80+F81+F82+F83+F84+F85</f>
        <v>0</v>
      </c>
      <c r="G76" s="301">
        <f t="shared" si="0"/>
        <v>6418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5728</v>
      </c>
      <c r="E77" s="306">
        <v>6145</v>
      </c>
      <c r="F77" s="306"/>
      <c r="G77" s="301">
        <f t="shared" si="0"/>
        <v>6145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324</v>
      </c>
      <c r="E79" s="306">
        <v>273</v>
      </c>
      <c r="F79" s="306"/>
      <c r="G79" s="301">
        <f t="shared" si="0"/>
        <v>273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13972</v>
      </c>
      <c r="E86" s="301">
        <f>E91</f>
        <v>24842</v>
      </c>
      <c r="F86" s="301">
        <f>F91</f>
        <v>0</v>
      </c>
      <c r="G86" s="301">
        <f t="shared" si="0"/>
        <v>24842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13972</v>
      </c>
      <c r="E91" s="306">
        <v>24842</v>
      </c>
      <c r="F91" s="306"/>
      <c r="G91" s="301">
        <f aca="true" t="shared" si="1" ref="G91:G103">E91-F91</f>
        <v>24842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21</v>
      </c>
      <c r="E92" s="301">
        <f>SUM(E93:E96)</f>
        <v>258</v>
      </c>
      <c r="F92" s="301">
        <f>SUM(F93:F96)</f>
        <v>0</v>
      </c>
      <c r="G92" s="301">
        <f t="shared" si="1"/>
        <v>258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21</v>
      </c>
      <c r="E94" s="306">
        <v>258</v>
      </c>
      <c r="F94" s="306"/>
      <c r="G94" s="301">
        <f t="shared" si="1"/>
        <v>258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48771</v>
      </c>
      <c r="E97" s="301">
        <f>E98</f>
        <v>57303</v>
      </c>
      <c r="F97" s="301">
        <f>F98</f>
        <v>0</v>
      </c>
      <c r="G97" s="301">
        <f t="shared" si="1"/>
        <v>57303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48771</v>
      </c>
      <c r="E98" s="301">
        <f>SUM(E99:E101)</f>
        <v>57303</v>
      </c>
      <c r="F98" s="301">
        <f>SUM(F99:F101)</f>
        <v>0</v>
      </c>
      <c r="G98" s="301">
        <f t="shared" si="1"/>
        <v>57303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47714</v>
      </c>
      <c r="E100" s="306">
        <v>57303</v>
      </c>
      <c r="F100" s="306"/>
      <c r="G100" s="301">
        <f t="shared" si="1"/>
        <v>57303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1057</v>
      </c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96613</v>
      </c>
      <c r="E102" s="301">
        <f>E23+E54</f>
        <v>200632</v>
      </c>
      <c r="F102" s="301">
        <f>F23+F54</f>
        <v>82672</v>
      </c>
      <c r="G102" s="301">
        <f t="shared" si="1"/>
        <v>117960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63429</v>
      </c>
      <c r="G108" s="301">
        <f>G109+G133+G155+G213+G241+G255</f>
        <v>82817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440</v>
      </c>
      <c r="G155" s="301">
        <f>G156+G162+G168+G174+G178+G187+G193+G201+G207</f>
        <v>6729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372</v>
      </c>
      <c r="G156" s="301">
        <f>SUM(G157:G161)</f>
        <v>5257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>
        <v>261</v>
      </c>
      <c r="G157" s="306">
        <v>3889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>
        <v>37</v>
      </c>
      <c r="G158" s="306">
        <v>355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>
        <v>52</v>
      </c>
      <c r="G159" s="306">
        <v>713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>
        <v>19</v>
      </c>
      <c r="G160" s="306">
        <v>262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>
        <v>3</v>
      </c>
      <c r="G161" s="306">
        <v>38</v>
      </c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68</v>
      </c>
      <c r="G174" s="301">
        <f>SUM(G175:G177)</f>
        <v>936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>
        <v>46</v>
      </c>
      <c r="G175" s="306">
        <v>636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>
        <v>19</v>
      </c>
      <c r="G176" s="306">
        <v>262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>
        <v>3</v>
      </c>
      <c r="G177" s="306">
        <v>38</v>
      </c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0</v>
      </c>
      <c r="G187" s="301">
        <f>SUM(G188:G192)</f>
        <v>536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/>
      <c r="G188" s="306">
        <v>329</v>
      </c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>
        <v>35</v>
      </c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>
        <v>118</v>
      </c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>
        <v>47</v>
      </c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>
        <v>7</v>
      </c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/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/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/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341</v>
      </c>
      <c r="G213" s="301">
        <f>G214+G222+G227+G232+G235</f>
        <v>142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341</v>
      </c>
      <c r="G235" s="301">
        <f>SUM(G236:G240)</f>
        <v>142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341</v>
      </c>
      <c r="G237" s="306">
        <v>142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48331</v>
      </c>
      <c r="G241" s="321">
        <f>G242+G246+G249+G251</f>
        <v>50572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1057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1057</v>
      </c>
      <c r="G243" s="322"/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47274</v>
      </c>
      <c r="G246" s="301">
        <f>G247+G248</f>
        <v>50572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47274</v>
      </c>
      <c r="G247" s="306">
        <v>50572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14317</v>
      </c>
      <c r="G255" s="301">
        <f>G256</f>
        <v>25374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14317</v>
      </c>
      <c r="G256" s="301">
        <f>SUM(G257:G260)</f>
        <v>25374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21</v>
      </c>
      <c r="G258" s="306">
        <v>258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13408</v>
      </c>
      <c r="G259" s="306">
        <v>24203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>
        <v>888</v>
      </c>
      <c r="G260" s="306">
        <v>913</v>
      </c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33184</v>
      </c>
      <c r="G261" s="301">
        <f>G262+G275-G276+G277-G278+G280-G281</f>
        <v>35143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28014</v>
      </c>
      <c r="G262" s="301">
        <f>G263</f>
        <v>29305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28014</v>
      </c>
      <c r="G263" s="301">
        <f>G267+G268-G269+G270+G271-G272+G273+G274</f>
        <v>29305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14183</v>
      </c>
      <c r="G267" s="306">
        <v>18990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13614</v>
      </c>
      <c r="G268" s="306">
        <v>10149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>
        <v>217</v>
      </c>
      <c r="G271" s="306">
        <v>166</v>
      </c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/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/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>
        <v>1874</v>
      </c>
      <c r="G275" s="328">
        <v>1741</v>
      </c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>
        <v>3296</v>
      </c>
      <c r="G277" s="328">
        <v>4097</v>
      </c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96613</v>
      </c>
      <c r="G286" s="331">
        <f>G108+G261</f>
        <v>117960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58">
      <selection activeCell="E325" sqref="E3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242126</v>
      </c>
      <c r="E21" s="350">
        <f>E22+E126</f>
        <v>252404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218524</v>
      </c>
      <c r="E22" s="350">
        <f>E23+E67+E77+E89+E114+E119+E123</f>
        <v>228563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995</v>
      </c>
      <c r="E77" s="350">
        <f>E78+E81+E86</f>
        <v>6290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995</v>
      </c>
      <c r="E86" s="350">
        <f>E87+E88</f>
        <v>6290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995</v>
      </c>
      <c r="E87" s="351">
        <v>6290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3015</v>
      </c>
      <c r="E89" s="350">
        <f>E90+E97+E102+E109+E112</f>
        <v>6407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622</v>
      </c>
      <c r="E90" s="350">
        <f>SUM(E91:E96)</f>
        <v>84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622</v>
      </c>
      <c r="E94" s="351">
        <v>84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2393</v>
      </c>
      <c r="E97" s="350">
        <f>SUM(E98:E101)</f>
        <v>2134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2393</v>
      </c>
      <c r="E100" s="351">
        <v>2134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4095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>
        <v>4095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0</v>
      </c>
      <c r="E112" s="350">
        <f>E113</f>
        <v>94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>
        <v>94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214514</v>
      </c>
      <c r="E119" s="350">
        <f>E120</f>
        <v>215866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214514</v>
      </c>
      <c r="E120" s="350">
        <f>E121+E122</f>
        <v>215866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214514</v>
      </c>
      <c r="E121" s="351">
        <v>215866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23602</v>
      </c>
      <c r="E126" s="356">
        <f>E127+E134+E141+E144</f>
        <v>23841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138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138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>
        <v>138</v>
      </c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23602</v>
      </c>
      <c r="E134" s="356">
        <f>E135+E137+E139</f>
        <v>23703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23602</v>
      </c>
      <c r="E139" s="356">
        <f>E140</f>
        <v>23703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23602</v>
      </c>
      <c r="E140" s="351">
        <v>23703</v>
      </c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240252</v>
      </c>
      <c r="E151" s="350">
        <f>E152+E320</f>
        <v>250663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221401</v>
      </c>
      <c r="E152" s="350">
        <f>E153+E175+E220+E235+E259+E272+E288+E303</f>
        <v>229900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132643</v>
      </c>
      <c r="E153" s="350">
        <f>E154+E156+E160+E162+E167+E169+E171+E173</f>
        <v>133098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104326</v>
      </c>
      <c r="E154" s="350">
        <f>E155</f>
        <v>104091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104326</v>
      </c>
      <c r="E155" s="351">
        <v>104091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19131</v>
      </c>
      <c r="E156" s="350">
        <f>SUM(E157:E159)</f>
        <v>19184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12996</v>
      </c>
      <c r="E157" s="351">
        <v>13032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5355</v>
      </c>
      <c r="E158" s="351">
        <v>5370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780</v>
      </c>
      <c r="E159" s="351">
        <v>782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378</v>
      </c>
      <c r="E162" s="350">
        <f>SUM(E163:E166)</f>
        <v>1636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378</v>
      </c>
      <c r="E165" s="351">
        <v>1561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>
        <v>75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6844</v>
      </c>
      <c r="E167" s="350">
        <f>E168</f>
        <v>6592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6844</v>
      </c>
      <c r="E168" s="351">
        <v>6592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1964</v>
      </c>
      <c r="E169" s="350">
        <f>E170</f>
        <v>1595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1964</v>
      </c>
      <c r="E170" s="351">
        <v>1595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86016</v>
      </c>
      <c r="E175" s="350">
        <f>E176+E184+E190+E199+E207+E210</f>
        <v>94178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9293</v>
      </c>
      <c r="E176" s="350">
        <f>SUM(E177:E183)</f>
        <v>9287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598</v>
      </c>
      <c r="E177" s="351">
        <v>623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5725</v>
      </c>
      <c r="E178" s="351">
        <v>5620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1178</v>
      </c>
      <c r="E179" s="351">
        <v>1313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1071</v>
      </c>
      <c r="E180" s="351">
        <v>1101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721</v>
      </c>
      <c r="E181" s="351">
        <v>630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66</v>
      </c>
      <c r="E184" s="350">
        <f>SUM(E185:E189)</f>
        <v>74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66</v>
      </c>
      <c r="E187" s="351">
        <v>74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2160</v>
      </c>
      <c r="E190" s="350">
        <f>SUM(E191:E198)</f>
        <v>3001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1239</v>
      </c>
      <c r="E192" s="351">
        <v>1848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113</v>
      </c>
      <c r="E193" s="351">
        <v>72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105</v>
      </c>
      <c r="E194" s="351">
        <v>19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485</v>
      </c>
      <c r="E195" s="351">
        <v>679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218</v>
      </c>
      <c r="E196" s="351">
        <v>228</v>
      </c>
    </row>
    <row r="197" spans="1:5" ht="12.75">
      <c r="A197" s="365">
        <v>2177</v>
      </c>
      <c r="B197" s="303">
        <v>423700</v>
      </c>
      <c r="C197" s="318" t="s">
        <v>638</v>
      </c>
      <c r="D197" s="351"/>
      <c r="E197" s="351"/>
    </row>
    <row r="198" spans="1:5" ht="12.75">
      <c r="A198" s="365">
        <v>2178</v>
      </c>
      <c r="B198" s="303">
        <v>423900</v>
      </c>
      <c r="C198" s="318" t="s">
        <v>639</v>
      </c>
      <c r="D198" s="351"/>
      <c r="E198" s="351">
        <v>155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75</v>
      </c>
      <c r="E199" s="350">
        <f>SUM(E200:E206)</f>
        <v>148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54</v>
      </c>
      <c r="E202" s="351">
        <v>40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21</v>
      </c>
      <c r="E206" s="351">
        <v>108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2058</v>
      </c>
      <c r="E207" s="350">
        <f>E208+E209</f>
        <v>2844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326</v>
      </c>
      <c r="E208" s="351">
        <v>565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1732</v>
      </c>
      <c r="E209" s="351">
        <v>2279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72364</v>
      </c>
      <c r="E210" s="350">
        <f>SUM(E211:E219)</f>
        <v>78824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918</v>
      </c>
      <c r="E211" s="351">
        <v>1172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>
        <v>3377</v>
      </c>
      <c r="E214" s="351">
        <v>3638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67621</v>
      </c>
      <c r="E217" s="351">
        <v>73559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448</v>
      </c>
      <c r="E218" s="351">
        <v>447</v>
      </c>
    </row>
    <row r="219" spans="1:5" ht="12.75">
      <c r="A219" s="365">
        <v>2199</v>
      </c>
      <c r="B219" s="303">
        <v>426900</v>
      </c>
      <c r="C219" s="318" t="s">
        <v>522</v>
      </c>
      <c r="D219" s="351"/>
      <c r="E219" s="351">
        <v>8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217</v>
      </c>
      <c r="E220" s="350">
        <f>E221+E225+E227+E229+E233</f>
        <v>166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217</v>
      </c>
      <c r="E221" s="350">
        <f>SUM(E222:E224)</f>
        <v>166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52</v>
      </c>
      <c r="E222" s="351">
        <v>49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165</v>
      </c>
      <c r="E223" s="351">
        <v>117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379</v>
      </c>
      <c r="E272" s="350">
        <f>E273+E276+E279+E282+E285</f>
        <v>362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379</v>
      </c>
      <c r="E285" s="356">
        <f>E286+E287</f>
        <v>362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379</v>
      </c>
      <c r="E286" s="351">
        <v>362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2146</v>
      </c>
      <c r="E303" s="356">
        <f>E304+E307+E311+E313+E316+E318</f>
        <v>2096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835</v>
      </c>
      <c r="E307" s="350">
        <f>SUM(E308:E310)</f>
        <v>377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830</v>
      </c>
      <c r="E308" s="351">
        <v>369</v>
      </c>
    </row>
    <row r="309" spans="1:5" ht="12.75">
      <c r="A309" s="375">
        <v>2289</v>
      </c>
      <c r="B309" s="372">
        <v>482200</v>
      </c>
      <c r="C309" s="367" t="s">
        <v>61</v>
      </c>
      <c r="D309" s="359"/>
      <c r="E309" s="351">
        <v>8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5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1311</v>
      </c>
      <c r="E311" s="350">
        <f>E312</f>
        <v>1719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1311</v>
      </c>
      <c r="E312" s="351">
        <v>1719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18851</v>
      </c>
      <c r="E320" s="356">
        <f>E321+E343+E352+E355+E363</f>
        <v>20763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277</v>
      </c>
      <c r="E321" s="356">
        <f>E322+E327+E337+E339+E341</f>
        <v>4880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290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>
        <v>290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277</v>
      </c>
      <c r="E327" s="356">
        <f>SUM(E328:E336)</f>
        <v>4590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>
        <v>3607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265</v>
      </c>
      <c r="E329" s="351">
        <v>178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12</v>
      </c>
      <c r="E332" s="351">
        <v>805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18574</v>
      </c>
      <c r="E343" s="356">
        <f>E344+E346+E350</f>
        <v>15883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18574</v>
      </c>
      <c r="E350" s="356">
        <f>E351</f>
        <v>15883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18574</v>
      </c>
      <c r="E351" s="351">
        <v>15883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1874</v>
      </c>
      <c r="E367" s="356">
        <f>IF((E21-E151)&gt;0,E21-E151,0)</f>
        <v>1741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1874</v>
      </c>
      <c r="E378" s="356">
        <f>IF(E367&gt;0,IF((E367+E369-E375)&gt;0,E367+E369-E375,0),IF((E369-E368-E375)&gt;0,E369-E368-E375,0))</f>
        <v>1741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1874</v>
      </c>
      <c r="E380" s="356">
        <f>E381+E382</f>
        <v>1741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1874</v>
      </c>
      <c r="E382" s="351">
        <v>1741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7">
      <selection activeCell="E117" sqref="E117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s="278" customFormat="1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23602</v>
      </c>
      <c r="E21" s="301">
        <f>E22+E47</f>
        <v>23841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23602</v>
      </c>
      <c r="E22" s="301">
        <f>E23+E30+E37+E40</f>
        <v>23841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138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138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>
        <v>138</v>
      </c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23602</v>
      </c>
      <c r="E30" s="301">
        <f>E31+E33+E35</f>
        <v>23703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23602</v>
      </c>
      <c r="E35" s="301">
        <f>E36</f>
        <v>23703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23602</v>
      </c>
      <c r="E36" s="306">
        <v>23703</v>
      </c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18851</v>
      </c>
      <c r="E87" s="301">
        <f>E88+E134</f>
        <v>20763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18851</v>
      </c>
      <c r="E88" s="301">
        <f>E89+E111+E120+E123+E131</f>
        <v>20763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277</v>
      </c>
      <c r="E89" s="301">
        <f>E90+E95+E105+E107+E109</f>
        <v>4880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290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>
        <v>290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277</v>
      </c>
      <c r="E95" s="301">
        <f>SUM(E96:E104)</f>
        <v>4590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>
        <v>3607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265</v>
      </c>
      <c r="E97" s="306">
        <v>178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12</v>
      </c>
      <c r="E100" s="306">
        <v>805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18574</v>
      </c>
      <c r="E111" s="301">
        <f>E112+E114+E118</f>
        <v>15883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18574</v>
      </c>
      <c r="E118" s="301">
        <f>E119</f>
        <v>15883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18574</v>
      </c>
      <c r="E119" s="306">
        <v>15883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4751</v>
      </c>
      <c r="E182" s="301">
        <f>IF(E21-E87&gt;0,E21-E87,0)</f>
        <v>3078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0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ЖАБАЉ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ЖАБАЉ</v>
      </c>
      <c r="B9" s="275"/>
      <c r="C9" s="285"/>
      <c r="D9" s="516" t="str">
        <f>"Матични број:   "&amp;MatBroj</f>
        <v>Матични број:   08062463</v>
      </c>
      <c r="E9" s="285"/>
      <c r="F9" s="345"/>
      <c r="G9" s="277"/>
    </row>
    <row r="10" spans="1:7" s="278" customFormat="1" ht="15.75">
      <c r="A10" s="284" t="str">
        <f>"ПИБ:   "&amp;bip</f>
        <v>ПИБ:   100647845</v>
      </c>
      <c r="B10" s="275"/>
      <c r="C10" s="285"/>
      <c r="D10" s="517" t="str">
        <f>"Број подрачуна:  "&amp;BrojPodr</f>
        <v>Број подрачуна:  840-451661-41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242126</v>
      </c>
      <c r="E21" s="350">
        <f>E22+E126+E151</f>
        <v>252404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218524</v>
      </c>
      <c r="E22" s="350">
        <f>E23+E67+E77+E89+E114+E119+E123</f>
        <v>228563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995</v>
      </c>
      <c r="E77" s="350">
        <f>E78+E81+E86</f>
        <v>6290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995</v>
      </c>
      <c r="E86" s="350">
        <f>E87+E88</f>
        <v>6290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995</v>
      </c>
      <c r="E87" s="351">
        <v>6290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3015</v>
      </c>
      <c r="E89" s="350">
        <f>E90+E97+E102+E109+E112</f>
        <v>6407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622</v>
      </c>
      <c r="E90" s="350">
        <f>SUM(E91:E96)</f>
        <v>84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622</v>
      </c>
      <c r="E94" s="351">
        <v>84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2393</v>
      </c>
      <c r="E97" s="350">
        <f>SUM(E98:E101)</f>
        <v>2134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2393</v>
      </c>
      <c r="E100" s="351">
        <v>2134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4095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>
        <v>4095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0</v>
      </c>
      <c r="E112" s="350">
        <f>E113</f>
        <v>94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>
        <v>94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214514</v>
      </c>
      <c r="E119" s="350">
        <f>E120</f>
        <v>215866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214514</v>
      </c>
      <c r="E120" s="350">
        <f>E121+E122</f>
        <v>215866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214514</v>
      </c>
      <c r="E121" s="351">
        <v>215866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23602</v>
      </c>
      <c r="E126" s="350">
        <f>E127+E134+E141+E144</f>
        <v>23841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138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138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>
        <v>138</v>
      </c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23602</v>
      </c>
      <c r="E134" s="350">
        <f>E135+E137+E139</f>
        <v>23703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23602</v>
      </c>
      <c r="E139" s="350">
        <f>E140</f>
        <v>23703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23602</v>
      </c>
      <c r="E140" s="351">
        <v>23703</v>
      </c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240252</v>
      </c>
      <c r="E191" s="350">
        <f>E192+E360+E406</f>
        <v>250663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221401</v>
      </c>
      <c r="E192" s="350">
        <f>E193+E215+E260+E275+E299+E312+E328+E343</f>
        <v>229900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132643</v>
      </c>
      <c r="E193" s="350">
        <f>E194+E196+E200+E202+E207+E209+E211+E213</f>
        <v>133098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104326</v>
      </c>
      <c r="E194" s="350">
        <f>E195</f>
        <v>104091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104326</v>
      </c>
      <c r="E195" s="351">
        <v>104091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19131</v>
      </c>
      <c r="E196" s="350">
        <f>SUM(E197:E199)</f>
        <v>19184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12996</v>
      </c>
      <c r="E197" s="351">
        <v>13032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5355</v>
      </c>
      <c r="E198" s="351">
        <v>5370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780</v>
      </c>
      <c r="E199" s="351">
        <v>782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378</v>
      </c>
      <c r="E202" s="350">
        <f>SUM(E203:E206)</f>
        <v>1636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378</v>
      </c>
      <c r="E205" s="351">
        <v>1561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>
        <v>75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6844</v>
      </c>
      <c r="E207" s="350">
        <f>E208</f>
        <v>6592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6844</v>
      </c>
      <c r="E208" s="351">
        <v>6592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1964</v>
      </c>
      <c r="E209" s="350">
        <f>E210</f>
        <v>1595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1964</v>
      </c>
      <c r="E210" s="351">
        <v>1595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86016</v>
      </c>
      <c r="E215" s="350">
        <f>E216+E224+E230+E239+E247+E250</f>
        <v>94178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9293</v>
      </c>
      <c r="E216" s="350">
        <f>SUM(E217:E223)</f>
        <v>9287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598</v>
      </c>
      <c r="E217" s="351">
        <v>623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5725</v>
      </c>
      <c r="E218" s="351">
        <v>5620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1178</v>
      </c>
      <c r="E219" s="351">
        <v>1313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1071</v>
      </c>
      <c r="E220" s="351">
        <v>1101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721</v>
      </c>
      <c r="E221" s="351">
        <v>630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66</v>
      </c>
      <c r="E224" s="350">
        <f>SUM(E225:E229)</f>
        <v>74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66</v>
      </c>
      <c r="E227" s="351">
        <v>74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2160</v>
      </c>
      <c r="E230" s="350">
        <f>SUM(E231:E238)</f>
        <v>3001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1239</v>
      </c>
      <c r="E232" s="351">
        <v>1848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113</v>
      </c>
      <c r="E233" s="351">
        <v>72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105</v>
      </c>
      <c r="E234" s="351">
        <v>19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485</v>
      </c>
      <c r="E235" s="351">
        <v>679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218</v>
      </c>
      <c r="E236" s="351">
        <v>228</v>
      </c>
    </row>
    <row r="237" spans="1:5" ht="12.75">
      <c r="A237" s="365">
        <v>4217</v>
      </c>
      <c r="B237" s="303">
        <v>423700</v>
      </c>
      <c r="C237" s="318" t="s">
        <v>638</v>
      </c>
      <c r="D237" s="351"/>
      <c r="E237" s="351"/>
    </row>
    <row r="238" spans="1:5" ht="12.75">
      <c r="A238" s="303">
        <v>4218</v>
      </c>
      <c r="B238" s="303">
        <v>423900</v>
      </c>
      <c r="C238" s="318" t="s">
        <v>639</v>
      </c>
      <c r="D238" s="351"/>
      <c r="E238" s="351">
        <v>155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75</v>
      </c>
      <c r="E239" s="350">
        <f>SUM(E240:E246)</f>
        <v>148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54</v>
      </c>
      <c r="E242" s="351">
        <v>40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21</v>
      </c>
      <c r="E246" s="351">
        <v>108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2058</v>
      </c>
      <c r="E247" s="350">
        <f>E248+E249</f>
        <v>2844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326</v>
      </c>
      <c r="E248" s="351">
        <v>565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1732</v>
      </c>
      <c r="E249" s="351">
        <v>2279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72364</v>
      </c>
      <c r="E250" s="350">
        <f>SUM(E251:E259)</f>
        <v>78824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918</v>
      </c>
      <c r="E251" s="351">
        <v>1172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>
        <v>3377</v>
      </c>
      <c r="E254" s="351">
        <v>3638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67621</v>
      </c>
      <c r="E257" s="351">
        <v>73559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448</v>
      </c>
      <c r="E258" s="351">
        <v>447</v>
      </c>
    </row>
    <row r="259" spans="1:5" ht="12.75">
      <c r="A259" s="365">
        <v>4239</v>
      </c>
      <c r="B259" s="303">
        <v>426900</v>
      </c>
      <c r="C259" s="318" t="s">
        <v>522</v>
      </c>
      <c r="D259" s="351"/>
      <c r="E259" s="351">
        <v>8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217</v>
      </c>
      <c r="E260" s="350">
        <f>E261+E265+E267+E269+E273</f>
        <v>166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217</v>
      </c>
      <c r="E261" s="350">
        <f>SUM(E262:E264)</f>
        <v>166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52</v>
      </c>
      <c r="E262" s="351">
        <v>49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165</v>
      </c>
      <c r="E263" s="351">
        <v>117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379</v>
      </c>
      <c r="E312" s="350">
        <f>E313+E316+E319+E322+E325</f>
        <v>362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379</v>
      </c>
      <c r="E325" s="356">
        <f>E326+E327</f>
        <v>362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379</v>
      </c>
      <c r="E326" s="351">
        <v>362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2146</v>
      </c>
      <c r="E343" s="350">
        <f>E344+E347+E351+E353+E356+E358</f>
        <v>2096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835</v>
      </c>
      <c r="E347" s="350">
        <f>SUM(E348:E350)</f>
        <v>377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830</v>
      </c>
      <c r="E348" s="351">
        <v>369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/>
      <c r="E349" s="351">
        <v>8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5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1311</v>
      </c>
      <c r="E351" s="350">
        <f>E352</f>
        <v>1719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1311</v>
      </c>
      <c r="E352" s="351">
        <v>1719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18851</v>
      </c>
      <c r="E360" s="350">
        <f>E361+E383+E392+E395+E403</f>
        <v>20763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277</v>
      </c>
      <c r="E361" s="350">
        <f>E362+E367+E377+E379+E381</f>
        <v>4880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290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>
        <v>290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277</v>
      </c>
      <c r="E367" s="350">
        <f>SUM(E368:E376)</f>
        <v>4590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>
        <v>3607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265</v>
      </c>
      <c r="E369" s="351">
        <v>178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12</v>
      </c>
      <c r="E372" s="351">
        <v>805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18574</v>
      </c>
      <c r="E383" s="350">
        <f>E384+E386+E390</f>
        <v>15883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18574</v>
      </c>
      <c r="E390" s="350">
        <f>E391</f>
        <v>15883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18574</v>
      </c>
      <c r="E391" s="351">
        <v>15883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1874</v>
      </c>
      <c r="E454" s="350">
        <f>IF(E21-E191&gt;0,E21-E191,0)</f>
        <v>1741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4747</v>
      </c>
      <c r="E456" s="418">
        <v>6052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252430</v>
      </c>
      <c r="E457" s="350">
        <f>E21+E458</f>
        <v>262881</v>
      </c>
    </row>
    <row r="458" spans="1:5" ht="24">
      <c r="A458" s="375">
        <v>4438</v>
      </c>
      <c r="B458" s="293"/>
      <c r="C458" s="419" t="s">
        <v>1660</v>
      </c>
      <c r="D458" s="351">
        <v>10304</v>
      </c>
      <c r="E458" s="351">
        <v>10477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251125</v>
      </c>
      <c r="E459" s="350">
        <f>E191-E460+E461</f>
        <v>262515</v>
      </c>
    </row>
    <row r="460" spans="1:5" ht="24">
      <c r="A460" s="375">
        <v>4440</v>
      </c>
      <c r="B460" s="293"/>
      <c r="C460" s="420" t="s">
        <v>1662</v>
      </c>
      <c r="D460" s="351">
        <v>217</v>
      </c>
      <c r="E460" s="351">
        <v>166</v>
      </c>
    </row>
    <row r="461" spans="1:5" ht="24">
      <c r="A461" s="375">
        <v>4441</v>
      </c>
      <c r="B461" s="360"/>
      <c r="C461" s="367" t="s">
        <v>1663</v>
      </c>
      <c r="D461" s="359">
        <v>11090</v>
      </c>
      <c r="E461" s="351">
        <v>12018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6052</v>
      </c>
      <c r="E462" s="350">
        <f>E456+E457-E459</f>
        <v>6418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C533">
      <selection activeCell="K314" sqref="K31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ДОМ ЗДРАВЉА ЖАБАЉ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ЖАБАЉ</v>
      </c>
      <c r="B9" s="6"/>
      <c r="C9" s="146"/>
      <c r="D9" s="3" t="str">
        <f>"Матични број:   "&amp;MaticniBroj</f>
        <v>Матични број:   08062463</v>
      </c>
      <c r="E9" s="8"/>
    </row>
    <row r="10" spans="1:5" ht="31.5" customHeight="1">
      <c r="A10" s="2" t="str">
        <f>"ПИБ:   "&amp;bip</f>
        <v>ПИБ:   100647845</v>
      </c>
      <c r="B10" s="6"/>
      <c r="C10" s="146"/>
      <c r="D10" s="4" t="str">
        <f>"Број подрачуна:  "&amp;BrojPodracuna</f>
        <v>Број подрачуна:  840-451661-41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268468</v>
      </c>
      <c r="E22" s="20">
        <f aca="true" t="shared" si="0" ref="E22:E57">SUM(F22:K22)</f>
        <v>252404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6290</v>
      </c>
      <c r="I22" s="20">
        <f t="shared" si="1"/>
        <v>215950</v>
      </c>
      <c r="J22" s="20">
        <f t="shared" si="1"/>
        <v>4095</v>
      </c>
      <c r="K22" s="21">
        <f t="shared" si="1"/>
        <v>26069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242908</v>
      </c>
      <c r="E23" s="20">
        <f t="shared" si="0"/>
        <v>228563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6290</v>
      </c>
      <c r="I23" s="20">
        <f t="shared" si="2"/>
        <v>215950</v>
      </c>
      <c r="J23" s="20">
        <f t="shared" si="2"/>
        <v>4095</v>
      </c>
      <c r="K23" s="21">
        <f t="shared" si="2"/>
        <v>2228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12061</v>
      </c>
      <c r="E90" s="20">
        <f t="shared" si="10"/>
        <v>6290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6290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12061</v>
      </c>
      <c r="E99" s="20">
        <f t="shared" si="10"/>
        <v>6290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6290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12061</v>
      </c>
      <c r="E100" s="23">
        <f aca="true" t="shared" si="20" ref="E100:E135">SUM(F100:K100)</f>
        <v>6290</v>
      </c>
      <c r="F100" s="22"/>
      <c r="G100" s="22"/>
      <c r="H100" s="22">
        <v>6290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9716</v>
      </c>
      <c r="E102" s="20">
        <f t="shared" si="20"/>
        <v>6407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84</v>
      </c>
      <c r="J102" s="20">
        <f t="shared" si="21"/>
        <v>4095</v>
      </c>
      <c r="K102" s="21">
        <f t="shared" si="21"/>
        <v>2228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100</v>
      </c>
      <c r="E103" s="20">
        <f t="shared" si="20"/>
        <v>84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84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100</v>
      </c>
      <c r="E107" s="23">
        <f t="shared" si="20"/>
        <v>84</v>
      </c>
      <c r="F107" s="54"/>
      <c r="G107" s="54"/>
      <c r="H107" s="54"/>
      <c r="I107" s="54">
        <v>84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5109</v>
      </c>
      <c r="E110" s="20">
        <f t="shared" si="20"/>
        <v>2134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2134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5109</v>
      </c>
      <c r="E113" s="23">
        <f t="shared" si="20"/>
        <v>2134</v>
      </c>
      <c r="F113" s="22"/>
      <c r="G113" s="22"/>
      <c r="H113" s="22"/>
      <c r="I113" s="22"/>
      <c r="J113" s="22"/>
      <c r="K113" s="24">
        <v>2134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4107</v>
      </c>
      <c r="E126" s="20">
        <f t="shared" si="20"/>
        <v>4095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4095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4107</v>
      </c>
      <c r="E127" s="23">
        <f t="shared" si="20"/>
        <v>4095</v>
      </c>
      <c r="F127" s="22"/>
      <c r="G127" s="22"/>
      <c r="H127" s="22"/>
      <c r="I127" s="22"/>
      <c r="J127" s="22">
        <v>4095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400</v>
      </c>
      <c r="E129" s="20">
        <f t="shared" si="20"/>
        <v>94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94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400</v>
      </c>
      <c r="E130" s="23">
        <f t="shared" si="20"/>
        <v>94</v>
      </c>
      <c r="F130" s="22"/>
      <c r="G130" s="22"/>
      <c r="H130" s="22"/>
      <c r="I130" s="22"/>
      <c r="J130" s="22"/>
      <c r="K130" s="24">
        <v>94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221131</v>
      </c>
      <c r="E136" s="20">
        <f aca="true" t="shared" si="30" ref="E136:E175">SUM(F136:K136)</f>
        <v>215866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215866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221131</v>
      </c>
      <c r="E137" s="20">
        <f t="shared" si="30"/>
        <v>215866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215866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221131</v>
      </c>
      <c r="E138" s="23">
        <f>SUM(F138:K138)</f>
        <v>215866</v>
      </c>
      <c r="F138" s="22"/>
      <c r="G138" s="22"/>
      <c r="H138" s="22"/>
      <c r="I138" s="22">
        <v>215866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25560</v>
      </c>
      <c r="E147" s="20">
        <f t="shared" si="30"/>
        <v>23841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23841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140</v>
      </c>
      <c r="E148" s="20">
        <f t="shared" si="30"/>
        <v>138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138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140</v>
      </c>
      <c r="E151" s="20">
        <f t="shared" si="30"/>
        <v>138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138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140</v>
      </c>
      <c r="E152" s="23">
        <f t="shared" si="30"/>
        <v>138</v>
      </c>
      <c r="F152" s="22"/>
      <c r="G152" s="22"/>
      <c r="H152" s="22"/>
      <c r="I152" s="22"/>
      <c r="J152" s="22"/>
      <c r="K152" s="24">
        <v>138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25420</v>
      </c>
      <c r="E155" s="20">
        <f t="shared" si="30"/>
        <v>23703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23703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25420</v>
      </c>
      <c r="E160" s="20">
        <f t="shared" si="30"/>
        <v>23703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23703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25420</v>
      </c>
      <c r="E161" s="23">
        <f t="shared" si="30"/>
        <v>23703</v>
      </c>
      <c r="F161" s="22"/>
      <c r="G161" s="22"/>
      <c r="H161" s="22"/>
      <c r="I161" s="22"/>
      <c r="J161" s="22"/>
      <c r="K161" s="24">
        <v>23703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268468</v>
      </c>
      <c r="E224" s="30">
        <f t="shared" si="57"/>
        <v>252404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6290</v>
      </c>
      <c r="I224" s="30">
        <f t="shared" si="58"/>
        <v>215950</v>
      </c>
      <c r="J224" s="30">
        <f t="shared" si="58"/>
        <v>4095</v>
      </c>
      <c r="K224" s="31">
        <f t="shared" si="58"/>
        <v>26069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268468</v>
      </c>
      <c r="E233" s="20">
        <f aca="true" t="shared" si="59" ref="E233:E304">SUM(F233:K233)</f>
        <v>250663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6290</v>
      </c>
      <c r="I233" s="20">
        <f t="shared" si="60"/>
        <v>214947</v>
      </c>
      <c r="J233" s="20">
        <f t="shared" si="60"/>
        <v>4095</v>
      </c>
      <c r="K233" s="21">
        <f t="shared" si="60"/>
        <v>25331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242560</v>
      </c>
      <c r="E234" s="20">
        <f t="shared" si="59"/>
        <v>229900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5608</v>
      </c>
      <c r="I234" s="20">
        <f t="shared" si="61"/>
        <v>214947</v>
      </c>
      <c r="J234" s="20">
        <f t="shared" si="61"/>
        <v>0</v>
      </c>
      <c r="K234" s="21">
        <f t="shared" si="61"/>
        <v>9345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141056</v>
      </c>
      <c r="E235" s="20">
        <f t="shared" si="59"/>
        <v>133098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126526</v>
      </c>
      <c r="J235" s="20">
        <f t="shared" si="62"/>
        <v>0</v>
      </c>
      <c r="K235" s="21">
        <f t="shared" si="62"/>
        <v>6572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110527</v>
      </c>
      <c r="E236" s="20">
        <f t="shared" si="59"/>
        <v>104091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100397</v>
      </c>
      <c r="J236" s="20">
        <f t="shared" si="63"/>
        <v>0</v>
      </c>
      <c r="K236" s="21">
        <f t="shared" si="63"/>
        <v>3694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110527</v>
      </c>
      <c r="E237" s="23">
        <f t="shared" si="59"/>
        <v>104091</v>
      </c>
      <c r="F237" s="22"/>
      <c r="G237" s="22"/>
      <c r="H237" s="22"/>
      <c r="I237" s="22">
        <v>100397</v>
      </c>
      <c r="J237" s="22"/>
      <c r="K237" s="24">
        <v>3694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20205</v>
      </c>
      <c r="E238" s="20">
        <f t="shared" si="59"/>
        <v>19184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17972</v>
      </c>
      <c r="J238" s="20">
        <f t="shared" si="64"/>
        <v>0</v>
      </c>
      <c r="K238" s="21">
        <f t="shared" si="64"/>
        <v>1212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13535</v>
      </c>
      <c r="E239" s="23">
        <f t="shared" si="59"/>
        <v>13032</v>
      </c>
      <c r="F239" s="22"/>
      <c r="G239" s="22"/>
      <c r="H239" s="22"/>
      <c r="I239" s="22">
        <v>12048</v>
      </c>
      <c r="J239" s="22"/>
      <c r="K239" s="24">
        <v>984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5820</v>
      </c>
      <c r="E240" s="23">
        <f t="shared" si="59"/>
        <v>5370</v>
      </c>
      <c r="F240" s="22"/>
      <c r="G240" s="22"/>
      <c r="H240" s="22"/>
      <c r="I240" s="22">
        <v>5171</v>
      </c>
      <c r="J240" s="22"/>
      <c r="K240" s="24">
        <v>199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850</v>
      </c>
      <c r="E241" s="23">
        <f t="shared" si="59"/>
        <v>782</v>
      </c>
      <c r="F241" s="22"/>
      <c r="G241" s="22"/>
      <c r="H241" s="22"/>
      <c r="I241" s="22">
        <v>753</v>
      </c>
      <c r="J241" s="22"/>
      <c r="K241" s="24">
        <v>29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1759</v>
      </c>
      <c r="E244" s="20">
        <f t="shared" si="59"/>
        <v>1636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1049</v>
      </c>
      <c r="J244" s="20">
        <f t="shared" si="66"/>
        <v>0</v>
      </c>
      <c r="K244" s="21">
        <f t="shared" si="66"/>
        <v>587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1561</v>
      </c>
      <c r="E247" s="23">
        <f t="shared" si="59"/>
        <v>1561</v>
      </c>
      <c r="F247" s="22"/>
      <c r="G247" s="22"/>
      <c r="H247" s="22"/>
      <c r="I247" s="22">
        <v>1049</v>
      </c>
      <c r="J247" s="22"/>
      <c r="K247" s="24">
        <v>512</v>
      </c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198</v>
      </c>
      <c r="E252" s="23">
        <f t="shared" si="59"/>
        <v>75</v>
      </c>
      <c r="F252" s="22"/>
      <c r="G252" s="22"/>
      <c r="H252" s="22"/>
      <c r="I252" s="22"/>
      <c r="J252" s="22"/>
      <c r="K252" s="24">
        <v>75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6965</v>
      </c>
      <c r="E253" s="20">
        <f t="shared" si="59"/>
        <v>6592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5713</v>
      </c>
      <c r="J253" s="20">
        <f t="shared" si="67"/>
        <v>0</v>
      </c>
      <c r="K253" s="21">
        <f t="shared" si="67"/>
        <v>879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6965</v>
      </c>
      <c r="E254" s="23">
        <f t="shared" si="59"/>
        <v>6592</v>
      </c>
      <c r="F254" s="22"/>
      <c r="G254" s="22"/>
      <c r="H254" s="22"/>
      <c r="I254" s="22">
        <v>5713</v>
      </c>
      <c r="J254" s="22"/>
      <c r="K254" s="24">
        <v>879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1600</v>
      </c>
      <c r="E255" s="94">
        <f t="shared" si="59"/>
        <v>1595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1395</v>
      </c>
      <c r="J255" s="94">
        <f t="shared" si="68"/>
        <v>0</v>
      </c>
      <c r="K255" s="95">
        <f t="shared" si="68"/>
        <v>200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1600</v>
      </c>
      <c r="E256" s="23">
        <f t="shared" si="59"/>
        <v>1595</v>
      </c>
      <c r="F256" s="22"/>
      <c r="G256" s="22"/>
      <c r="H256" s="22"/>
      <c r="I256" s="22">
        <v>1395</v>
      </c>
      <c r="J256" s="22"/>
      <c r="K256" s="24">
        <v>200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98080</v>
      </c>
      <c r="E261" s="20">
        <f t="shared" si="59"/>
        <v>94178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5608</v>
      </c>
      <c r="I261" s="20">
        <f t="shared" si="71"/>
        <v>87682</v>
      </c>
      <c r="J261" s="20">
        <f t="shared" si="71"/>
        <v>0</v>
      </c>
      <c r="K261" s="21">
        <f t="shared" si="71"/>
        <v>888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9440</v>
      </c>
      <c r="E262" s="20">
        <f t="shared" si="59"/>
        <v>9287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9096</v>
      </c>
      <c r="J262" s="20">
        <f t="shared" si="72"/>
        <v>0</v>
      </c>
      <c r="K262" s="21">
        <f t="shared" si="72"/>
        <v>191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700</v>
      </c>
      <c r="E263" s="23">
        <f t="shared" si="59"/>
        <v>623</v>
      </c>
      <c r="F263" s="22"/>
      <c r="G263" s="22"/>
      <c r="H263" s="22"/>
      <c r="I263" s="22">
        <v>432</v>
      </c>
      <c r="J263" s="22"/>
      <c r="K263" s="24">
        <v>191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5650</v>
      </c>
      <c r="E264" s="23">
        <f t="shared" si="59"/>
        <v>5620</v>
      </c>
      <c r="F264" s="22"/>
      <c r="G264" s="22"/>
      <c r="H264" s="22"/>
      <c r="I264" s="22">
        <v>5620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1320</v>
      </c>
      <c r="E265" s="23">
        <f t="shared" si="59"/>
        <v>1313</v>
      </c>
      <c r="F265" s="22"/>
      <c r="G265" s="22"/>
      <c r="H265" s="22"/>
      <c r="I265" s="22">
        <v>1313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1120</v>
      </c>
      <c r="E266" s="23">
        <f t="shared" si="59"/>
        <v>1101</v>
      </c>
      <c r="F266" s="22"/>
      <c r="G266" s="22"/>
      <c r="H266" s="22"/>
      <c r="I266" s="22">
        <v>1101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650</v>
      </c>
      <c r="E267" s="23">
        <f t="shared" si="59"/>
        <v>630</v>
      </c>
      <c r="F267" s="22"/>
      <c r="G267" s="22"/>
      <c r="H267" s="22"/>
      <c r="I267" s="22">
        <v>630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100</v>
      </c>
      <c r="E270" s="20">
        <f t="shared" si="59"/>
        <v>74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74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100</v>
      </c>
      <c r="E273" s="23">
        <f t="shared" si="59"/>
        <v>74</v>
      </c>
      <c r="F273" s="22"/>
      <c r="G273" s="22"/>
      <c r="H273" s="22"/>
      <c r="I273" s="22">
        <v>74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3290</v>
      </c>
      <c r="E276" s="20">
        <f t="shared" si="59"/>
        <v>3001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2025</v>
      </c>
      <c r="I276" s="20">
        <f t="shared" si="74"/>
        <v>571</v>
      </c>
      <c r="J276" s="20">
        <f t="shared" si="74"/>
        <v>0</v>
      </c>
      <c r="K276" s="21">
        <f t="shared" si="74"/>
        <v>405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1980</v>
      </c>
      <c r="E278" s="23">
        <f t="shared" si="59"/>
        <v>1848</v>
      </c>
      <c r="F278" s="22"/>
      <c r="G278" s="22"/>
      <c r="H278" s="22">
        <v>1524</v>
      </c>
      <c r="I278" s="22">
        <v>324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200</v>
      </c>
      <c r="E279" s="23">
        <f t="shared" si="59"/>
        <v>72</v>
      </c>
      <c r="F279" s="22"/>
      <c r="G279" s="22"/>
      <c r="H279" s="22"/>
      <c r="I279" s="22"/>
      <c r="J279" s="22"/>
      <c r="K279" s="24">
        <v>72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40</v>
      </c>
      <c r="E280" s="23">
        <f t="shared" si="59"/>
        <v>19</v>
      </c>
      <c r="F280" s="22"/>
      <c r="G280" s="22"/>
      <c r="H280" s="22"/>
      <c r="I280" s="22">
        <v>19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680</v>
      </c>
      <c r="E281" s="23">
        <f t="shared" si="59"/>
        <v>679</v>
      </c>
      <c r="F281" s="22"/>
      <c r="G281" s="22"/>
      <c r="H281" s="22">
        <v>501</v>
      </c>
      <c r="I281" s="22"/>
      <c r="J281" s="22"/>
      <c r="K281" s="24">
        <v>178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230</v>
      </c>
      <c r="E282" s="23">
        <f t="shared" si="59"/>
        <v>228</v>
      </c>
      <c r="F282" s="22"/>
      <c r="G282" s="22"/>
      <c r="H282" s="22"/>
      <c r="I282" s="22">
        <v>228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155</v>
      </c>
      <c r="E288" s="23">
        <f t="shared" si="59"/>
        <v>155</v>
      </c>
      <c r="F288" s="22"/>
      <c r="G288" s="22"/>
      <c r="H288" s="22"/>
      <c r="I288" s="22"/>
      <c r="J288" s="22"/>
      <c r="K288" s="24">
        <v>155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150</v>
      </c>
      <c r="E289" s="20">
        <f t="shared" si="59"/>
        <v>148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100</v>
      </c>
      <c r="I289" s="20">
        <f t="shared" si="75"/>
        <v>40</v>
      </c>
      <c r="J289" s="20">
        <f t="shared" si="75"/>
        <v>0</v>
      </c>
      <c r="K289" s="21">
        <f t="shared" si="75"/>
        <v>8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40</v>
      </c>
      <c r="E292" s="23">
        <f t="shared" si="59"/>
        <v>40</v>
      </c>
      <c r="F292" s="22"/>
      <c r="G292" s="22"/>
      <c r="H292" s="22"/>
      <c r="I292" s="22">
        <v>40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110</v>
      </c>
      <c r="E296" s="23">
        <f t="shared" si="59"/>
        <v>108</v>
      </c>
      <c r="F296" s="22"/>
      <c r="G296" s="22"/>
      <c r="H296" s="22">
        <v>100</v>
      </c>
      <c r="I296" s="22"/>
      <c r="J296" s="22"/>
      <c r="K296" s="24">
        <v>8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3774</v>
      </c>
      <c r="E297" s="20">
        <f t="shared" si="59"/>
        <v>2844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2553</v>
      </c>
      <c r="I297" s="20">
        <f t="shared" si="76"/>
        <v>291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774</v>
      </c>
      <c r="E298" s="23">
        <f t="shared" si="59"/>
        <v>565</v>
      </c>
      <c r="F298" s="22"/>
      <c r="G298" s="22"/>
      <c r="H298" s="22">
        <v>565</v>
      </c>
      <c r="I298" s="22"/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3000</v>
      </c>
      <c r="E299" s="23">
        <f t="shared" si="59"/>
        <v>2279</v>
      </c>
      <c r="F299" s="22"/>
      <c r="G299" s="22"/>
      <c r="H299" s="22">
        <v>1988</v>
      </c>
      <c r="I299" s="22">
        <v>291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81326</v>
      </c>
      <c r="E300" s="20">
        <f t="shared" si="59"/>
        <v>78824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930</v>
      </c>
      <c r="I300" s="20">
        <f t="shared" si="77"/>
        <v>77610</v>
      </c>
      <c r="J300" s="20">
        <f t="shared" si="77"/>
        <v>0</v>
      </c>
      <c r="K300" s="21">
        <f t="shared" si="77"/>
        <v>284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1250</v>
      </c>
      <c r="E301" s="23">
        <f t="shared" si="59"/>
        <v>1172</v>
      </c>
      <c r="F301" s="22"/>
      <c r="G301" s="22"/>
      <c r="H301" s="22"/>
      <c r="I301" s="22">
        <v>1172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100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4046</v>
      </c>
      <c r="E304" s="23">
        <f t="shared" si="59"/>
        <v>3638</v>
      </c>
      <c r="F304" s="54"/>
      <c r="G304" s="54"/>
      <c r="H304" s="54"/>
      <c r="I304" s="54">
        <v>3499</v>
      </c>
      <c r="J304" s="54"/>
      <c r="K304" s="55">
        <v>139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75320</v>
      </c>
      <c r="E307" s="23">
        <f t="shared" si="78"/>
        <v>73559</v>
      </c>
      <c r="F307" s="22"/>
      <c r="G307" s="22"/>
      <c r="H307" s="22">
        <v>930</v>
      </c>
      <c r="I307" s="22">
        <v>72484</v>
      </c>
      <c r="J307" s="22"/>
      <c r="K307" s="24">
        <v>145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550</v>
      </c>
      <c r="E308" s="23">
        <f t="shared" si="78"/>
        <v>447</v>
      </c>
      <c r="F308" s="22"/>
      <c r="G308" s="22"/>
      <c r="H308" s="22"/>
      <c r="I308" s="22">
        <v>447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60</v>
      </c>
      <c r="E309" s="23">
        <f t="shared" si="78"/>
        <v>8</v>
      </c>
      <c r="F309" s="22"/>
      <c r="G309" s="22"/>
      <c r="H309" s="22"/>
      <c r="I309" s="22">
        <v>8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900</v>
      </c>
      <c r="E310" s="20">
        <f t="shared" si="78"/>
        <v>166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166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900</v>
      </c>
      <c r="E311" s="20">
        <f t="shared" si="78"/>
        <v>166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166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</v>
      </c>
      <c r="E312" s="23">
        <f t="shared" si="78"/>
        <v>49</v>
      </c>
      <c r="F312" s="22"/>
      <c r="G312" s="22"/>
      <c r="H312" s="22"/>
      <c r="I312" s="22"/>
      <c r="J312" s="22"/>
      <c r="K312" s="24">
        <v>49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800</v>
      </c>
      <c r="E313" s="23">
        <f t="shared" si="78"/>
        <v>117</v>
      </c>
      <c r="F313" s="22"/>
      <c r="G313" s="22"/>
      <c r="H313" s="22"/>
      <c r="I313" s="22"/>
      <c r="J313" s="22"/>
      <c r="K313" s="24">
        <v>117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424</v>
      </c>
      <c r="E370" s="20">
        <f t="shared" si="78"/>
        <v>362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362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424</v>
      </c>
      <c r="E387" s="20">
        <f t="shared" si="98"/>
        <v>362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362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424</v>
      </c>
      <c r="E388" s="23">
        <f t="shared" si="98"/>
        <v>362</v>
      </c>
      <c r="F388" s="22"/>
      <c r="G388" s="22"/>
      <c r="H388" s="22"/>
      <c r="I388" s="22">
        <v>362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2100</v>
      </c>
      <c r="E409" s="20">
        <f t="shared" si="98"/>
        <v>2096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377</v>
      </c>
      <c r="J409" s="20">
        <f t="shared" si="105"/>
        <v>0</v>
      </c>
      <c r="K409" s="21">
        <f t="shared" si="105"/>
        <v>1719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380</v>
      </c>
      <c r="E413" s="20">
        <f t="shared" si="98"/>
        <v>377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377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370</v>
      </c>
      <c r="E414" s="23">
        <f t="shared" si="98"/>
        <v>369</v>
      </c>
      <c r="F414" s="22"/>
      <c r="G414" s="22"/>
      <c r="H414" s="22"/>
      <c r="I414" s="22">
        <v>369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10</v>
      </c>
      <c r="E415" s="23">
        <f t="shared" si="98"/>
        <v>8</v>
      </c>
      <c r="F415" s="22"/>
      <c r="G415" s="22"/>
      <c r="H415" s="22"/>
      <c r="I415" s="22">
        <v>8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1720</v>
      </c>
      <c r="E417" s="20">
        <f t="shared" si="98"/>
        <v>1719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1719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1720</v>
      </c>
      <c r="E418" s="23">
        <f t="shared" si="98"/>
        <v>1719</v>
      </c>
      <c r="F418" s="22"/>
      <c r="G418" s="22"/>
      <c r="H418" s="22"/>
      <c r="I418" s="22"/>
      <c r="J418" s="22"/>
      <c r="K418" s="24">
        <v>1719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25908</v>
      </c>
      <c r="E430" s="20">
        <f t="shared" si="98"/>
        <v>20763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682</v>
      </c>
      <c r="I430" s="20">
        <f t="shared" si="112"/>
        <v>0</v>
      </c>
      <c r="J430" s="20">
        <f t="shared" si="112"/>
        <v>4095</v>
      </c>
      <c r="K430" s="21">
        <f t="shared" si="112"/>
        <v>15986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5497</v>
      </c>
      <c r="E431" s="20">
        <f t="shared" si="98"/>
        <v>4880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682</v>
      </c>
      <c r="I431" s="20">
        <f t="shared" si="113"/>
        <v>0</v>
      </c>
      <c r="J431" s="20">
        <f t="shared" si="113"/>
        <v>4095</v>
      </c>
      <c r="K431" s="21">
        <f t="shared" si="113"/>
        <v>103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290</v>
      </c>
      <c r="E432" s="20">
        <f t="shared" si="98"/>
        <v>290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290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290</v>
      </c>
      <c r="E435" s="23">
        <f t="shared" si="98"/>
        <v>290</v>
      </c>
      <c r="F435" s="22"/>
      <c r="G435" s="22"/>
      <c r="H435" s="22">
        <v>290</v>
      </c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5207</v>
      </c>
      <c r="E437" s="20">
        <f t="shared" si="98"/>
        <v>4590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392</v>
      </c>
      <c r="I437" s="20">
        <f t="shared" si="115"/>
        <v>0</v>
      </c>
      <c r="J437" s="20">
        <f t="shared" si="115"/>
        <v>4095</v>
      </c>
      <c r="K437" s="21">
        <f t="shared" si="115"/>
        <v>103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4107</v>
      </c>
      <c r="E438" s="23">
        <f t="shared" si="98"/>
        <v>3607</v>
      </c>
      <c r="F438" s="22"/>
      <c r="G438" s="22"/>
      <c r="H438" s="22"/>
      <c r="I438" s="22"/>
      <c r="J438" s="22">
        <v>3504</v>
      </c>
      <c r="K438" s="24">
        <v>103</v>
      </c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295</v>
      </c>
      <c r="E439" s="23">
        <f t="shared" si="98"/>
        <v>178</v>
      </c>
      <c r="F439" s="22"/>
      <c r="G439" s="22"/>
      <c r="H439" s="22">
        <v>178</v>
      </c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805</v>
      </c>
      <c r="E442" s="23">
        <f t="shared" si="98"/>
        <v>805</v>
      </c>
      <c r="F442" s="22"/>
      <c r="G442" s="22"/>
      <c r="H442" s="22">
        <v>214</v>
      </c>
      <c r="I442" s="22"/>
      <c r="J442" s="22">
        <v>591</v>
      </c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20411</v>
      </c>
      <c r="E453" s="20">
        <f aca="true" t="shared" si="119" ref="E453:E530">SUM(F453:K453)</f>
        <v>15883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15883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20411</v>
      </c>
      <c r="E464" s="20">
        <f t="shared" si="119"/>
        <v>15883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15883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20411</v>
      </c>
      <c r="E465" s="23">
        <f t="shared" si="119"/>
        <v>15883</v>
      </c>
      <c r="F465" s="22"/>
      <c r="G465" s="22"/>
      <c r="H465" s="22"/>
      <c r="I465" s="22"/>
      <c r="J465" s="22"/>
      <c r="K465" s="24">
        <v>15883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268468</v>
      </c>
      <c r="E536" s="30">
        <f t="shared" si="139"/>
        <v>250663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6290</v>
      </c>
      <c r="I536" s="30">
        <f t="shared" si="141"/>
        <v>214947</v>
      </c>
      <c r="J536" s="30">
        <f t="shared" si="141"/>
        <v>4095</v>
      </c>
      <c r="K536" s="31">
        <f t="shared" si="141"/>
        <v>25331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268468</v>
      </c>
      <c r="E544" s="20">
        <f>SUM(F544:K544)</f>
        <v>252404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6290</v>
      </c>
      <c r="I544" s="20">
        <f t="shared" si="142"/>
        <v>215950</v>
      </c>
      <c r="J544" s="20">
        <f t="shared" si="142"/>
        <v>4095</v>
      </c>
      <c r="K544" s="21">
        <f t="shared" si="142"/>
        <v>26069</v>
      </c>
    </row>
    <row r="545" spans="1:11" ht="25.5">
      <c r="A545" s="135">
        <v>5437</v>
      </c>
      <c r="B545" s="15"/>
      <c r="C545" s="148" t="s">
        <v>898</v>
      </c>
      <c r="D545" s="20">
        <f>D233</f>
        <v>268468</v>
      </c>
      <c r="E545" s="20">
        <f>SUM(F545:K545)</f>
        <v>250663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6290</v>
      </c>
      <c r="I545" s="20">
        <f t="shared" si="143"/>
        <v>214947</v>
      </c>
      <c r="J545" s="20">
        <f t="shared" si="143"/>
        <v>4095</v>
      </c>
      <c r="K545" s="21">
        <f t="shared" si="143"/>
        <v>25331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1741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1003</v>
      </c>
      <c r="J546" s="23">
        <f t="shared" si="144"/>
        <v>0</v>
      </c>
      <c r="K546" s="37">
        <f t="shared" si="144"/>
        <v>738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1741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1003</v>
      </c>
      <c r="J552" s="20">
        <f t="shared" si="150"/>
        <v>0</v>
      </c>
      <c r="K552" s="21">
        <f t="shared" si="150"/>
        <v>738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0">
      <selection activeCell="E12" sqref="E1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00206006 ДЗ ЖАБАЉ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43450</v>
      </c>
      <c r="E10" s="446">
        <f>SUM(E11:E12)</f>
        <v>31060</v>
      </c>
      <c r="F10" s="447">
        <f>SUM(F11:F12)</f>
        <v>12390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41773</v>
      </c>
      <c r="E11" s="453">
        <v>30586</v>
      </c>
      <c r="F11" s="454">
        <v>11187</v>
      </c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1677</v>
      </c>
      <c r="E12" s="453">
        <v>474</v>
      </c>
      <c r="F12" s="456">
        <v>1203</v>
      </c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5701</v>
      </c>
      <c r="E13" s="446">
        <f>SUM(E14:E18)</f>
        <v>0</v>
      </c>
      <c r="F13" s="447">
        <f>SUM(F14:F18)</f>
        <v>5701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147</v>
      </c>
      <c r="E14" s="453"/>
      <c r="F14" s="454">
        <v>147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5554</v>
      </c>
      <c r="E18" s="453"/>
      <c r="F18" s="456">
        <v>5554</v>
      </c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24</v>
      </c>
      <c r="E28" s="458"/>
      <c r="F28" s="459">
        <v>24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30</v>
      </c>
      <c r="E31" s="463">
        <f>SUM(E32:E36)</f>
        <v>0</v>
      </c>
      <c r="F31" s="464">
        <f>SUM(F32:F36)</f>
        <v>30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29</v>
      </c>
      <c r="E33" s="453"/>
      <c r="F33" s="456">
        <v>29</v>
      </c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1</v>
      </c>
      <c r="E35" s="465"/>
      <c r="F35" s="456">
        <v>1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241</v>
      </c>
      <c r="E37" s="463">
        <f>SUM(E38:E40)</f>
        <v>0</v>
      </c>
      <c r="F37" s="464">
        <f>SUM(F38:F40)</f>
        <v>241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48</v>
      </c>
      <c r="E38" s="465"/>
      <c r="F38" s="456">
        <v>48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130</v>
      </c>
      <c r="E39" s="465"/>
      <c r="F39" s="456">
        <v>130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63</v>
      </c>
      <c r="E40" s="465"/>
      <c r="F40" s="456">
        <v>63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1126</v>
      </c>
      <c r="E41" s="462">
        <v>1062</v>
      </c>
      <c r="F41" s="459">
        <v>64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50572</v>
      </c>
      <c r="E42" s="470">
        <f>+E10+E13+E19+E20+E28+E29+E30+E31+E37+E41</f>
        <v>32122</v>
      </c>
      <c r="F42" s="471">
        <f>+F10+F13+F19+F20+F28+F29+F30+F31+F37+F41</f>
        <v>18450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tabSelected="1" showOutlineSymbols="0" zoomScalePageLayoutView="0" workbookViewId="0" topLeftCell="A2">
      <selection activeCell="G11" sqref="G11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00206006 ДЗ ЖАБАЉ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24842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23694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1148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>
        <v>18</v>
      </c>
      <c r="E27" s="508">
        <v>133</v>
      </c>
      <c r="F27" s="509">
        <f>SUM(D27:E27)</f>
        <v>151</v>
      </c>
      <c r="G27" s="510">
        <v>143</v>
      </c>
      <c r="H27" s="426"/>
      <c r="I27" s="426"/>
    </row>
    <row r="28" spans="1:9" ht="22.5" customHeight="1" thickBot="1">
      <c r="A28" s="626" t="s">
        <v>1766</v>
      </c>
      <c r="B28" s="627"/>
      <c r="C28" s="627"/>
      <c r="D28" s="511">
        <v>24</v>
      </c>
      <c r="E28" s="512">
        <v>126</v>
      </c>
      <c r="F28" s="513">
        <f>SUM(D28:E28)</f>
        <v>150</v>
      </c>
      <c r="G28" s="514">
        <v>143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40" sqref="E40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1772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06 НОВИ САД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00206006 ДЗ ЖАБАЉ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1670</v>
      </c>
      <c r="B8" s="529"/>
      <c r="C8" s="529" t="s">
        <v>1733</v>
      </c>
      <c r="D8" s="529" t="s">
        <v>1774</v>
      </c>
      <c r="E8" s="529" t="s">
        <v>1766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1736</v>
      </c>
      <c r="B10" s="534"/>
      <c r="C10" s="534" t="s">
        <v>1058</v>
      </c>
      <c r="D10" s="535" t="s">
        <v>1775</v>
      </c>
      <c r="E10" s="536">
        <f>E11+E12+E13+E14</f>
        <v>10149</v>
      </c>
    </row>
    <row r="11" spans="1:5" ht="21" customHeight="1">
      <c r="A11" s="537" t="s">
        <v>1776</v>
      </c>
      <c r="B11" s="538"/>
      <c r="C11" s="538" t="s">
        <v>1064</v>
      </c>
      <c r="D11" s="539" t="s">
        <v>1065</v>
      </c>
      <c r="E11" s="540"/>
    </row>
    <row r="12" spans="1:5" ht="21" customHeight="1">
      <c r="A12" s="537" t="s">
        <v>1777</v>
      </c>
      <c r="B12" s="538"/>
      <c r="C12" s="538" t="s">
        <v>1066</v>
      </c>
      <c r="D12" s="539" t="s">
        <v>1778</v>
      </c>
      <c r="E12" s="540">
        <v>4325</v>
      </c>
    </row>
    <row r="13" spans="1:5" ht="21" customHeight="1">
      <c r="A13" s="537" t="s">
        <v>1779</v>
      </c>
      <c r="B13" s="538"/>
      <c r="C13" s="538" t="s">
        <v>1070</v>
      </c>
      <c r="D13" s="539" t="s">
        <v>1780</v>
      </c>
      <c r="E13" s="540"/>
    </row>
    <row r="14" spans="1:5" ht="21" customHeight="1">
      <c r="A14" s="537" t="s">
        <v>1781</v>
      </c>
      <c r="B14" s="538"/>
      <c r="C14" s="538" t="s">
        <v>1072</v>
      </c>
      <c r="D14" s="539" t="s">
        <v>1782</v>
      </c>
      <c r="E14" s="541">
        <f>SUM(E15:E17)</f>
        <v>5824</v>
      </c>
    </row>
    <row r="15" spans="1:5" ht="21" customHeight="1">
      <c r="A15" s="542">
        <v>1</v>
      </c>
      <c r="B15" s="489"/>
      <c r="C15" s="489" t="s">
        <v>1783</v>
      </c>
      <c r="D15" s="519" t="s">
        <v>1784</v>
      </c>
      <c r="E15" s="543">
        <v>151</v>
      </c>
    </row>
    <row r="16" spans="1:5" ht="21" customHeight="1">
      <c r="A16" s="542">
        <v>2</v>
      </c>
      <c r="B16" s="489"/>
      <c r="C16" s="489" t="s">
        <v>1785</v>
      </c>
      <c r="D16" s="544" t="s">
        <v>1786</v>
      </c>
      <c r="E16" s="543"/>
    </row>
    <row r="17" spans="1:5" ht="21" customHeight="1">
      <c r="A17" s="542">
        <v>3</v>
      </c>
      <c r="B17" s="489"/>
      <c r="C17" s="489" t="s">
        <v>1787</v>
      </c>
      <c r="D17" s="519" t="s">
        <v>1788</v>
      </c>
      <c r="E17" s="545">
        <f>E18+E19+E39+E40</f>
        <v>5673</v>
      </c>
    </row>
    <row r="18" spans="1:5" ht="21" customHeight="1">
      <c r="A18" s="542" t="s">
        <v>1789</v>
      </c>
      <c r="B18" s="489"/>
      <c r="C18" s="489" t="s">
        <v>1790</v>
      </c>
      <c r="D18" s="519" t="s">
        <v>98</v>
      </c>
      <c r="E18" s="546">
        <v>170</v>
      </c>
    </row>
    <row r="19" spans="1:5" ht="21" customHeight="1">
      <c r="A19" s="542" t="s">
        <v>1791</v>
      </c>
      <c r="B19" s="489"/>
      <c r="C19" s="489" t="s">
        <v>1792</v>
      </c>
      <c r="D19" s="519" t="s">
        <v>1793</v>
      </c>
      <c r="E19" s="545">
        <f>E20+E28+E29+E37+E38</f>
        <v>5469</v>
      </c>
    </row>
    <row r="20" spans="1:5" ht="21" customHeight="1">
      <c r="A20" s="542" t="s">
        <v>1794</v>
      </c>
      <c r="B20" s="489"/>
      <c r="C20" s="489"/>
      <c r="D20" s="519" t="s">
        <v>1795</v>
      </c>
      <c r="E20" s="545">
        <f>SUM(E21:E27)</f>
        <v>4583</v>
      </c>
    </row>
    <row r="21" spans="1:5" ht="21" customHeight="1">
      <c r="A21" s="547" t="s">
        <v>1796</v>
      </c>
      <c r="B21" s="489"/>
      <c r="C21" s="489"/>
      <c r="D21" s="519" t="s">
        <v>1797</v>
      </c>
      <c r="E21" s="543">
        <v>4583</v>
      </c>
    </row>
    <row r="22" spans="1:5" ht="21" customHeight="1">
      <c r="A22" s="547" t="s">
        <v>1798</v>
      </c>
      <c r="B22" s="489"/>
      <c r="C22" s="489"/>
      <c r="D22" s="519" t="s">
        <v>1799</v>
      </c>
      <c r="E22" s="543"/>
    </row>
    <row r="23" spans="1:5" ht="21" customHeight="1">
      <c r="A23" s="547" t="s">
        <v>1800</v>
      </c>
      <c r="B23" s="489"/>
      <c r="C23" s="489"/>
      <c r="D23" s="519" t="s">
        <v>1801</v>
      </c>
      <c r="E23" s="543"/>
    </row>
    <row r="24" spans="1:5" ht="21" customHeight="1">
      <c r="A24" s="547" t="s">
        <v>1802</v>
      </c>
      <c r="B24" s="489"/>
      <c r="C24" s="489"/>
      <c r="D24" s="519" t="s">
        <v>1803</v>
      </c>
      <c r="E24" s="543"/>
    </row>
    <row r="25" spans="1:5" ht="21" customHeight="1">
      <c r="A25" s="547" t="s">
        <v>1804</v>
      </c>
      <c r="B25" s="489"/>
      <c r="C25" s="489"/>
      <c r="D25" s="519" t="s">
        <v>1805</v>
      </c>
      <c r="E25" s="543"/>
    </row>
    <row r="26" spans="1:5" ht="21" customHeight="1">
      <c r="A26" s="547" t="s">
        <v>1806</v>
      </c>
      <c r="B26" s="489"/>
      <c r="C26" s="489"/>
      <c r="D26" s="519" t="s">
        <v>1807</v>
      </c>
      <c r="E26" s="543"/>
    </row>
    <row r="27" spans="1:5" ht="21" customHeight="1">
      <c r="A27" s="547" t="s">
        <v>1808</v>
      </c>
      <c r="B27" s="489"/>
      <c r="C27" s="489"/>
      <c r="D27" s="519" t="s">
        <v>1809</v>
      </c>
      <c r="E27" s="543"/>
    </row>
    <row r="28" spans="1:5" ht="21" customHeight="1">
      <c r="A28" s="542" t="s">
        <v>1810</v>
      </c>
      <c r="B28" s="489"/>
      <c r="C28" s="489"/>
      <c r="D28" s="519" t="s">
        <v>1811</v>
      </c>
      <c r="E28" s="543"/>
    </row>
    <row r="29" spans="1:5" ht="21" customHeight="1">
      <c r="A29" s="542" t="s">
        <v>1812</v>
      </c>
      <c r="B29" s="489"/>
      <c r="C29" s="489"/>
      <c r="D29" s="519" t="s">
        <v>1813</v>
      </c>
      <c r="E29" s="545">
        <f>SUM(E30:E36)</f>
        <v>0</v>
      </c>
    </row>
    <row r="30" spans="1:5" ht="21" customHeight="1">
      <c r="A30" s="547" t="s">
        <v>1814</v>
      </c>
      <c r="B30" s="489"/>
      <c r="C30" s="489"/>
      <c r="D30" s="519" t="s">
        <v>1815</v>
      </c>
      <c r="E30" s="543"/>
    </row>
    <row r="31" spans="1:5" ht="21" customHeight="1">
      <c r="A31" s="547" t="s">
        <v>1816</v>
      </c>
      <c r="B31" s="489"/>
      <c r="C31" s="489"/>
      <c r="D31" s="519" t="s">
        <v>1817</v>
      </c>
      <c r="E31" s="543"/>
    </row>
    <row r="32" spans="1:5" ht="28.5" customHeight="1">
      <c r="A32" s="547" t="s">
        <v>1818</v>
      </c>
      <c r="B32" s="489"/>
      <c r="C32" s="489"/>
      <c r="D32" s="519" t="s">
        <v>1819</v>
      </c>
      <c r="E32" s="543"/>
    </row>
    <row r="33" spans="1:5" ht="21" customHeight="1">
      <c r="A33" s="547" t="s">
        <v>1820</v>
      </c>
      <c r="B33" s="489"/>
      <c r="C33" s="489"/>
      <c r="D33" s="519" t="s">
        <v>1821</v>
      </c>
      <c r="E33" s="543"/>
    </row>
    <row r="34" spans="1:5" ht="21" customHeight="1">
      <c r="A34" s="547" t="s">
        <v>1822</v>
      </c>
      <c r="B34" s="489"/>
      <c r="C34" s="489"/>
      <c r="D34" s="519" t="s">
        <v>1823</v>
      </c>
      <c r="E34" s="543"/>
    </row>
    <row r="35" spans="1:5" ht="21" customHeight="1">
      <c r="A35" s="547" t="s">
        <v>1824</v>
      </c>
      <c r="B35" s="489"/>
      <c r="C35" s="489"/>
      <c r="D35" s="519" t="s">
        <v>1825</v>
      </c>
      <c r="E35" s="543"/>
    </row>
    <row r="36" spans="1:5" ht="21" customHeight="1">
      <c r="A36" s="547" t="s">
        <v>1826</v>
      </c>
      <c r="B36" s="489"/>
      <c r="C36" s="489"/>
      <c r="D36" s="519" t="s">
        <v>1827</v>
      </c>
      <c r="E36" s="543"/>
    </row>
    <row r="37" spans="1:5" ht="25.5" customHeight="1">
      <c r="A37" s="542" t="s">
        <v>1828</v>
      </c>
      <c r="B37" s="489"/>
      <c r="C37" s="489"/>
      <c r="D37" s="519" t="s">
        <v>1829</v>
      </c>
      <c r="E37" s="543">
        <v>886</v>
      </c>
    </row>
    <row r="38" spans="1:5" ht="21" customHeight="1">
      <c r="A38" s="542" t="s">
        <v>1830</v>
      </c>
      <c r="B38" s="489"/>
      <c r="C38" s="489"/>
      <c r="D38" s="519" t="s">
        <v>1831</v>
      </c>
      <c r="E38" s="543"/>
    </row>
    <row r="39" spans="1:5" ht="21" customHeight="1">
      <c r="A39" s="542" t="s">
        <v>1832</v>
      </c>
      <c r="B39" s="489"/>
      <c r="C39" s="489" t="s">
        <v>1833</v>
      </c>
      <c r="D39" s="519" t="s">
        <v>1834</v>
      </c>
      <c r="E39" s="543">
        <v>34</v>
      </c>
    </row>
    <row r="40" spans="1:5" ht="21" customHeight="1" thickBot="1">
      <c r="A40" s="548" t="s">
        <v>1835</v>
      </c>
      <c r="B40" s="549"/>
      <c r="C40" s="550"/>
      <c r="D40" s="551" t="s">
        <v>1836</v>
      </c>
      <c r="E40" s="552"/>
    </row>
    <row r="42" ht="12.75">
      <c r="A42" s="553" t="s">
        <v>1728</v>
      </c>
    </row>
    <row r="43" ht="21" customHeight="1"/>
    <row r="44" spans="1:5" ht="12.75">
      <c r="A44" s="523" t="s">
        <v>483</v>
      </c>
      <c r="E44" s="523" t="s">
        <v>484</v>
      </c>
    </row>
    <row r="45" spans="1:5" ht="25.5" customHeight="1">
      <c r="A45" s="523" t="s">
        <v>312</v>
      </c>
      <c r="E45" s="523" t="s">
        <v>485</v>
      </c>
    </row>
    <row r="46" spans="1:3" ht="23.25" customHeight="1">
      <c r="A46" s="523" t="s">
        <v>1754</v>
      </c>
      <c r="C46" s="523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Slavka</cp:lastModifiedBy>
  <cp:lastPrinted>2018-03-15T06:30:19Z</cp:lastPrinted>
  <dcterms:created xsi:type="dcterms:W3CDTF">2002-07-23T06:43:57Z</dcterms:created>
  <dcterms:modified xsi:type="dcterms:W3CDTF">2018-03-15T06:40:43Z</dcterms:modified>
  <cp:category/>
  <cp:version/>
  <cp:contentType/>
  <cp:contentStatus/>
</cp:coreProperties>
</file>